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vicente.voo\Downloads\"/>
    </mc:Choice>
  </mc:AlternateContent>
  <xr:revisionPtr revIDLastSave="0" documentId="13_ncr:1_{7D502172-BABA-4E16-8548-A3DA4948BF2A}" xr6:coauthVersionLast="47" xr6:coauthVersionMax="47" xr10:uidLastSave="{00000000-0000-0000-0000-000000000000}"/>
  <bookViews>
    <workbookView xWindow="-90" yWindow="-90" windowWidth="28980" windowHeight="15780" tabRatio="769" xr2:uid="{00000000-000D-0000-FFFF-FFFF00000000}"/>
  </bookViews>
  <sheets>
    <sheet name="Dados Básicos" sheetId="2" r:id="rId1"/>
    <sheet name="MÃO DE OBRA" sheetId="1" r:id="rId2"/>
    <sheet name="Proposta Global" sheetId="9" r:id="rId3"/>
    <sheet name="Alterações da licitante" sheetId="11" r:id="rId4"/>
  </sheets>
  <definedNames>
    <definedName name="_xlnm.Print_Area" localSheetId="3">'Alterações da licitante'!$B$2:$G$114</definedName>
    <definedName name="_xlnm.Print_Area" localSheetId="0">'Dados Básicos'!$B$2:$J$66</definedName>
    <definedName name="_xlnm.Print_Area" localSheetId="1">'MÃO DE OBRA'!$B$2:$J$187</definedName>
    <definedName name="_xlnm.Print_Area" localSheetId="2">'Proposta Global'!$B$2:$P$20</definedName>
    <definedName name="_xlnm.Print_Titles" localSheetId="1">'MÃO DE OBRA'!$15:$15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1" l="1"/>
  <c r="E54" i="1"/>
  <c r="J15" i="9"/>
  <c r="G15" i="9"/>
  <c r="M15" i="9" s="1"/>
  <c r="I178" i="1"/>
  <c r="H161" i="1"/>
  <c r="H160" i="1"/>
  <c r="H159" i="1"/>
  <c r="H158" i="1"/>
  <c r="H157" i="1"/>
  <c r="H155" i="1"/>
  <c r="H154" i="1"/>
  <c r="E155" i="1"/>
  <c r="E154" i="1"/>
  <c r="H53" i="1"/>
  <c r="I27" i="1"/>
  <c r="F27" i="1"/>
  <c r="H17" i="1"/>
  <c r="H16" i="1"/>
  <c r="H13" i="1"/>
  <c r="C16" i="2" l="1"/>
  <c r="C35" i="2" s="1"/>
  <c r="E53" i="2"/>
  <c r="E54" i="2"/>
  <c r="E55" i="2"/>
  <c r="E56" i="2"/>
  <c r="E57" i="2"/>
  <c r="E58" i="2"/>
  <c r="E59" i="2"/>
  <c r="E60" i="2"/>
  <c r="E61" i="2"/>
  <c r="E62" i="2"/>
  <c r="E63" i="2"/>
  <c r="E64" i="2"/>
  <c r="E158" i="1" l="1"/>
  <c r="B3" i="11" l="1"/>
  <c r="B2" i="11"/>
  <c r="B3" i="9"/>
  <c r="B2" i="9"/>
  <c r="B6" i="1"/>
  <c r="B5" i="1"/>
  <c r="F178" i="1" l="1"/>
  <c r="E161" i="1"/>
  <c r="E160" i="1"/>
  <c r="E159" i="1"/>
  <c r="E157" i="1"/>
  <c r="I77" i="1"/>
  <c r="F77" i="1"/>
  <c r="I76" i="1"/>
  <c r="F76" i="1"/>
  <c r="E17" i="1"/>
  <c r="E16" i="1"/>
  <c r="E13" i="1"/>
  <c r="E15" i="9"/>
  <c r="D15" i="9"/>
  <c r="D26" i="2"/>
  <c r="C26" i="2"/>
  <c r="E52" i="2"/>
  <c r="E65" i="2" s="1"/>
  <c r="E66" i="2" s="1"/>
  <c r="H120" i="1"/>
  <c r="H116" i="1"/>
  <c r="H101" i="1"/>
  <c r="H98" i="1"/>
  <c r="H97" i="1"/>
  <c r="H59" i="1"/>
  <c r="H58" i="1"/>
  <c r="H57" i="1"/>
  <c r="H56" i="1"/>
  <c r="H55" i="1"/>
  <c r="H52" i="1"/>
  <c r="H46" i="1"/>
  <c r="G16" i="9" l="1"/>
  <c r="J16" i="9"/>
  <c r="M16" i="9" l="1"/>
  <c r="I143" i="1"/>
  <c r="F143" i="1"/>
  <c r="H185" i="1" l="1"/>
  <c r="H156" i="1"/>
  <c r="I147" i="1"/>
  <c r="I174" i="1" s="1"/>
  <c r="I133" i="1"/>
  <c r="I138" i="1" s="1"/>
  <c r="H60" i="1"/>
  <c r="H100" i="1" s="1"/>
  <c r="E185" i="1"/>
  <c r="I28" i="1" l="1"/>
  <c r="I34" i="1" s="1"/>
  <c r="E156" i="1"/>
  <c r="I183" i="1" l="1"/>
  <c r="I185" i="1"/>
  <c r="I184" i="1"/>
  <c r="I182" i="1"/>
  <c r="I170" i="1"/>
  <c r="I46" i="1"/>
  <c r="E96" i="1"/>
  <c r="E99" i="1"/>
  <c r="H96" i="1" l="1"/>
  <c r="H99" i="1"/>
  <c r="I186" i="1"/>
  <c r="I187" i="1" s="1"/>
  <c r="F147" i="1"/>
  <c r="G30" i="2"/>
  <c r="H30" i="2" s="1"/>
  <c r="G31" i="2"/>
  <c r="H31" i="2" s="1"/>
  <c r="C12" i="2" l="1"/>
  <c r="C31" i="2" l="1"/>
  <c r="I74" i="1" s="1"/>
  <c r="I80" i="1" s="1"/>
  <c r="I89" i="1" s="1"/>
  <c r="E119" i="1"/>
  <c r="E118" i="1"/>
  <c r="E117" i="1"/>
  <c r="E115" i="1"/>
  <c r="E114" i="1"/>
  <c r="E60" i="1"/>
  <c r="E100" i="1" s="1"/>
  <c r="E45" i="1"/>
  <c r="F133" i="1"/>
  <c r="F138" i="1" s="1"/>
  <c r="F28" i="1"/>
  <c r="H118" i="1" l="1"/>
  <c r="H119" i="1"/>
  <c r="H114" i="1"/>
  <c r="H45" i="1"/>
  <c r="I45" i="1" s="1"/>
  <c r="I47" i="1" s="1"/>
  <c r="H115" i="1"/>
  <c r="H117" i="1"/>
  <c r="F34" i="1"/>
  <c r="F80" i="1"/>
  <c r="F89" i="1" s="1"/>
  <c r="F174" i="1"/>
  <c r="I87" i="1" l="1"/>
  <c r="I50" i="1"/>
  <c r="F46" i="1"/>
  <c r="F183" i="1"/>
  <c r="F184" i="1"/>
  <c r="F182" i="1"/>
  <c r="F185" i="1"/>
  <c r="F45" i="1"/>
  <c r="F170" i="1"/>
  <c r="I53" i="1" l="1"/>
  <c r="I52" i="1"/>
  <c r="I58" i="1"/>
  <c r="I59" i="1"/>
  <c r="I57" i="1"/>
  <c r="I56" i="1"/>
  <c r="I54" i="1"/>
  <c r="I55" i="1"/>
  <c r="F186" i="1"/>
  <c r="F187" i="1" s="1"/>
  <c r="F47" i="1"/>
  <c r="F87" i="1" s="1"/>
  <c r="I60" i="1" l="1"/>
  <c r="I88" i="1" s="1"/>
  <c r="I90" i="1" s="1"/>
  <c r="F50" i="1"/>
  <c r="I94" i="1" l="1"/>
  <c r="I99" i="1" s="1"/>
  <c r="I93" i="1"/>
  <c r="I96" i="1" s="1"/>
  <c r="I171" i="1"/>
  <c r="F52" i="1"/>
  <c r="F53" i="1"/>
  <c r="F54" i="1"/>
  <c r="F55" i="1"/>
  <c r="F57" i="1"/>
  <c r="F56" i="1"/>
  <c r="F58" i="1"/>
  <c r="F59" i="1"/>
  <c r="I98" i="1" l="1"/>
  <c r="I97" i="1"/>
  <c r="I100" i="1"/>
  <c r="I101" i="1"/>
  <c r="F60" i="1"/>
  <c r="F88" i="1" s="1"/>
  <c r="F90" i="1" s="1"/>
  <c r="I102" i="1" l="1"/>
  <c r="I172" i="1" s="1"/>
  <c r="F93" i="1"/>
  <c r="F96" i="1" s="1"/>
  <c r="F94" i="1"/>
  <c r="F99" i="1" s="1"/>
  <c r="F171" i="1"/>
  <c r="I112" i="1" l="1"/>
  <c r="I114" i="1" s="1"/>
  <c r="I130" i="1"/>
  <c r="F101" i="1"/>
  <c r="F100" i="1"/>
  <c r="F98" i="1"/>
  <c r="F97" i="1"/>
  <c r="I115" i="1" l="1"/>
  <c r="I120" i="1"/>
  <c r="I118" i="1"/>
  <c r="I116" i="1"/>
  <c r="I119" i="1"/>
  <c r="I117" i="1"/>
  <c r="F102" i="1"/>
  <c r="F172" i="1" s="1"/>
  <c r="I121" i="1" l="1"/>
  <c r="I137" i="1" s="1"/>
  <c r="I139" i="1" s="1"/>
  <c r="I173" i="1" s="1"/>
  <c r="I175" i="1" s="1"/>
  <c r="F112" i="1"/>
  <c r="F119" i="1" s="1"/>
  <c r="F130" i="1"/>
  <c r="I150" i="1" l="1"/>
  <c r="I154" i="1" s="1"/>
  <c r="I151" i="1" s="1"/>
  <c r="I155" i="1" s="1"/>
  <c r="I152" i="1" s="1"/>
  <c r="I158" i="1" s="1"/>
  <c r="F116" i="1"/>
  <c r="F117" i="1"/>
  <c r="F115" i="1"/>
  <c r="F114" i="1"/>
  <c r="F120" i="1"/>
  <c r="F118" i="1"/>
  <c r="I159" i="1" l="1"/>
  <c r="I157" i="1"/>
  <c r="I161" i="1"/>
  <c r="I160" i="1"/>
  <c r="F121" i="1"/>
  <c r="F137" i="1" s="1"/>
  <c r="F139" i="1" s="1"/>
  <c r="I162" i="1" l="1"/>
  <c r="I176" i="1" s="1"/>
  <c r="I177" i="1" s="1"/>
  <c r="K15" i="9" s="1"/>
  <c r="L15" i="9" s="1"/>
  <c r="L16" i="9" s="1"/>
  <c r="F150" i="1"/>
  <c r="F173" i="1"/>
  <c r="F175" i="1" s="1"/>
  <c r="I179" i="1" l="1"/>
  <c r="F154" i="1"/>
  <c r="F151" i="1" s="1"/>
  <c r="F155" i="1" l="1"/>
  <c r="F152" i="1" s="1"/>
  <c r="F161" i="1" l="1"/>
  <c r="F158" i="1"/>
  <c r="F160" i="1"/>
  <c r="F159" i="1"/>
  <c r="F157" i="1"/>
  <c r="F162" i="1" l="1"/>
  <c r="F176" i="1" s="1"/>
  <c r="F177" i="1" s="1"/>
  <c r="H15" i="9" s="1"/>
  <c r="I15" i="9" s="1"/>
  <c r="N15" i="9" s="1"/>
  <c r="O15" i="9" s="1"/>
  <c r="P15" i="9" s="1"/>
  <c r="I16" i="9" l="1"/>
  <c r="F179" i="1"/>
  <c r="N16" i="9" l="1"/>
  <c r="O16" i="9" l="1"/>
  <c r="P1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227D59D1-2B6E-4E37-A860-884E326A159D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H96" authorId="0" shapeId="0" xr:uid="{1F178DA5-1D0F-4C9F-BE80-3AD3731525EB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33A4EAC6-9662-4D2D-A04A-FC566EBDDCFF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98" authorId="0" shapeId="0" xr:uid="{BEEEA7A1-16B7-48A8-AAE2-2A1FE5591A5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9B4E4296-2B1B-4EB5-8C09-08EC6F9042F6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H99" authorId="0" shapeId="0" xr:uid="{6553AD1C-49A3-4065-9384-AD46DADF0CAB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F49A81C7-7B1B-467F-9F71-9E3F17D5C1D1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101" authorId="0" shapeId="0" xr:uid="{1EC65510-824A-4599-AB06-04D380F9964C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A7BDEE69-2528-4E5B-87C7-243FA81078CD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H114" authorId="0" shapeId="0" xr:uid="{8FAC0DC0-85D2-4074-9589-E90F8AE80D3D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B8B7570E-F4FC-492F-B11D-0142C81DCEF9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H115" authorId="0" shapeId="0" xr:uid="{D182396E-613A-4E3D-95D3-5B342B62F7DA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203BF6B7-F799-481A-87DC-A5E1057CEDA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H116" authorId="0" shapeId="0" xr:uid="{1F093BF0-E2A5-4783-A40D-0625C07BC61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E29BF919-9E3F-43ED-AD0E-560168B778F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H117" authorId="0" shapeId="0" xr:uid="{148C8A23-42B3-4674-9282-5033378F5633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F6687CAE-7839-4B12-B8F8-531FFAFF6600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H118" authorId="0" shapeId="0" xr:uid="{0ABF80D3-1DFB-40C1-BCBC-322497B0B98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7121A624-50FE-4437-AC7D-A897B90E0301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I132" authorId="1" shapeId="0" xr:uid="{F643DD16-B50A-488D-BC92-C1563037D0DA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0520D1EA-C5DF-4C58-BC7D-1D26CCB8727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C22EC579-C907-458B-ACF9-48444CD6790D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D7B09E2F-676B-4FAA-9835-E14431983F89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4" authorId="3" shapeId="0" xr:uid="{8848E516-BC21-40CF-B96B-98EF9FC8D17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C3F3A61C-1BAB-426B-874B-B896B3B391EE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5" authorId="3" shapeId="0" xr:uid="{4DC2A166-3EC0-44CC-A7BC-C447F2FB38AF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sharedStrings.xml><?xml version="1.0" encoding="utf-8"?>
<sst xmlns="http://schemas.openxmlformats.org/spreadsheetml/2006/main" count="589" uniqueCount="292">
  <si>
    <t>Pregão Eletrônico nº XX/2024-DPF/FIG/PR (UG 200366)</t>
  </si>
  <si>
    <t>Processo Administrativo nº xxxxxxxxxx</t>
  </si>
  <si>
    <t>BENEFÍCIOS PREVISTOS NA CCT</t>
  </si>
  <si>
    <t>Marinheiro de Convés
(44 horas semanais)</t>
  </si>
  <si>
    <t>Nº do registro da Convenção Coletiva de Trabalho (CCT)</t>
  </si>
  <si>
    <t>Vigência da CCT</t>
  </si>
  <si>
    <t>Data-base da categoria</t>
  </si>
  <si>
    <t>Salário normativo</t>
  </si>
  <si>
    <t>Qte de horas semanais de trabalho</t>
  </si>
  <si>
    <t>Salário estimado para a quantidade de horas semanais</t>
  </si>
  <si>
    <t>Adicional de cumulação</t>
  </si>
  <si>
    <t>Auxílio creche</t>
  </si>
  <si>
    <t>Benefício condicionado à apresentação de comprovantes conforme Cláusula 17ª da CCT</t>
  </si>
  <si>
    <t>Vale alimentação (dia)</t>
  </si>
  <si>
    <t>Vale alimentação (22 dias)</t>
  </si>
  <si>
    <t>Desconto do vale alimentação em caso de falta ao serviço (por dia)</t>
  </si>
  <si>
    <t>Seguro de vida</t>
  </si>
  <si>
    <t>Assistência saúde (médica e odontológica)</t>
  </si>
  <si>
    <t>Benefício social familiar</t>
  </si>
  <si>
    <t>CBO</t>
  </si>
  <si>
    <t>5173-30</t>
  </si>
  <si>
    <t>QUANTIDADE DE FUNCIONÁRIOS</t>
  </si>
  <si>
    <t>Foz do Iguaçu/PR</t>
  </si>
  <si>
    <t>Guaíra/PR</t>
  </si>
  <si>
    <t>CATSER</t>
  </si>
  <si>
    <t>TOTAL</t>
  </si>
  <si>
    <t>CUSTO DE VALE TRANSPORTE</t>
  </si>
  <si>
    <t>Documentos legais do valor da passagem do transporte coletivo</t>
  </si>
  <si>
    <t>Valor da passagem</t>
  </si>
  <si>
    <t>Valor-dia da passagem (ida e volta)</t>
  </si>
  <si>
    <t>Valor mensal
(22 dias)</t>
  </si>
  <si>
    <t>Decreto nº 32.494/2024</t>
  </si>
  <si>
    <t>Sem previsão</t>
  </si>
  <si>
    <t>CUSTO DE VALE ALIMENTAÇÃO</t>
  </si>
  <si>
    <t>SAT - GIIL/RAT</t>
  </si>
  <si>
    <t xml:space="preserve">Recepcionista
(40 horas semanais) </t>
  </si>
  <si>
    <t>Letra C do Submódulo 2.2</t>
  </si>
  <si>
    <t>Técnico em Secretariado
(40 horas semanais)</t>
  </si>
  <si>
    <t>TRIBUTOS</t>
  </si>
  <si>
    <t>COFINS</t>
  </si>
  <si>
    <t>PIS</t>
  </si>
  <si>
    <t>Tributos Estaduais (especificar)</t>
  </si>
  <si>
    <t>ISSQN</t>
  </si>
  <si>
    <t>INSS (somente empresas beneficiadas com desoneração da folha: 4,5%)</t>
  </si>
  <si>
    <t>CUSTOS INDIRETOS E LUCRO</t>
  </si>
  <si>
    <t>Custos indiretos</t>
  </si>
  <si>
    <t>Lucro</t>
  </si>
  <si>
    <t>UNIFORME</t>
  </si>
  <si>
    <t>Quantidades por ano</t>
  </si>
  <si>
    <t>Valor unitário</t>
  </si>
  <si>
    <t>Valor total</t>
  </si>
  <si>
    <t>Bermuda</t>
  </si>
  <si>
    <t xml:space="preserve">Boné </t>
  </si>
  <si>
    <t>Calça comprida</t>
  </si>
  <si>
    <t>Camisa manga curta</t>
  </si>
  <si>
    <t>Camisa manga longa</t>
  </si>
  <si>
    <t>Jaqueta</t>
  </si>
  <si>
    <t>Cinto de nylon</t>
  </si>
  <si>
    <t>Sandália</t>
  </si>
  <si>
    <t>Meia preta</t>
  </si>
  <si>
    <t xml:space="preserve">Óculos de proteção </t>
  </si>
  <si>
    <t xml:space="preserve">Protetor auricular </t>
  </si>
  <si>
    <t>Luva de segurança</t>
  </si>
  <si>
    <t xml:space="preserve">Bota de proteção </t>
  </si>
  <si>
    <t>Total anual com uniformes</t>
  </si>
  <si>
    <t>Valor por funcionário ao ano</t>
  </si>
  <si>
    <t>PLANILHA DE CUSTOS E FORMAÇÃO DE PREÇOS</t>
  </si>
  <si>
    <t>MODELO PARA A CONSOLIDAÇÃO E APRESENTAÇÃO DE PROPOSTAS</t>
  </si>
  <si>
    <t>Com ajustes após publicação da Lei n° 13.467, de 2017; IN 5/17 e IN7/18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</si>
  <si>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licitantes, vez que está devidamente atualizada nos termos da IN SEGES/MPDG nº 05/2017 e 07/2018.</t>
    </r>
  </si>
  <si>
    <t>Dados para composição dos custos referentes a mão de obra</t>
  </si>
  <si>
    <t>Tipo de Serviço (mesmo serviço com características distintas)</t>
  </si>
  <si>
    <t>Apoio administrativo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</si>
  <si>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</si>
  <si>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</si>
  <si>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</si>
  <si>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(dia/mês)</t>
  </si>
  <si>
    <t xml:space="preserve">Número de registro da CCT no MTE </t>
  </si>
  <si>
    <t>Data de apresentação desta proposta de preços</t>
  </si>
  <si>
    <t>Local da prestação dos serviços</t>
  </si>
  <si>
    <t>FOZ DO IGUAÇU</t>
  </si>
  <si>
    <t>GUAÍRA</t>
  </si>
  <si>
    <t>Notas explicativas:</t>
  </si>
  <si>
    <t>a) Deverá ser elaborado um quadro para cada tipo de serviço;</t>
  </si>
  <si>
    <r>
      <t xml:space="preserve">b) A planilha será calculada considerando o </t>
    </r>
    <r>
      <rPr>
        <b/>
        <sz val="10"/>
        <color theme="8"/>
        <rFont val="Calibri"/>
        <family val="2"/>
        <scheme val="minor"/>
      </rPr>
      <t>valor mensal</t>
    </r>
    <r>
      <rPr>
        <sz val="10"/>
        <color theme="8"/>
        <rFont val="Calibri"/>
        <family val="2"/>
        <scheme val="minor"/>
      </rPr>
      <t xml:space="preserve"> do empregado;</t>
    </r>
  </si>
  <si>
    <t>c) Deverá ser utilizado o salário normativo da Categoria Profissional vigente.</t>
  </si>
  <si>
    <t>Módulo 1 - Composição da Remuneração</t>
  </si>
  <si>
    <t>Módulo 1</t>
  </si>
  <si>
    <t>Composição da Remuneração</t>
  </si>
  <si>
    <t>Valor (R$)</t>
  </si>
  <si>
    <t>A</t>
  </si>
  <si>
    <t>Salário-Base (Cláusula 3ª CCT)</t>
  </si>
  <si>
    <t>44 horas</t>
  </si>
  <si>
    <t>B</t>
  </si>
  <si>
    <t>Adicional de Periculosidade</t>
  </si>
  <si>
    <t>C</t>
  </si>
  <si>
    <t>Adicional de Insalubridade</t>
  </si>
  <si>
    <t>D</t>
  </si>
  <si>
    <r>
      <t xml:space="preserve">Adicional Noturno
</t>
    </r>
    <r>
      <rPr>
        <sz val="10"/>
        <color rgb="FFFF0000"/>
        <rFont val="Calibri"/>
        <family val="2"/>
        <scheme val="minor"/>
      </rPr>
      <t>Y=(Salário-base + Adicional de Periculosidade/Insabubridade) / 220 horas x 20% X 7 horas por noite
Hora Reduzida = 60 minutos / 52,5 minutos
Adicional Noturno = Y x Hora reduzida x 15 noites ao mês</t>
    </r>
  </si>
  <si>
    <t>E</t>
  </si>
  <si>
    <t>Adicional de Hora Noturno Reduzida</t>
  </si>
  <si>
    <t>F</t>
  </si>
  <si>
    <t>Adicional de Hora Extra no Feriado Trabalhado</t>
  </si>
  <si>
    <t>G</t>
  </si>
  <si>
    <t>Outros (especificar)</t>
  </si>
  <si>
    <t>TOTAL MÓDULO 1</t>
  </si>
  <si>
    <r>
      <t xml:space="preserve">a) O Módulo 1 refere-se ao </t>
    </r>
    <r>
      <rPr>
        <b/>
        <sz val="10"/>
        <color theme="8"/>
        <rFont val="Calibri"/>
        <family val="2"/>
        <scheme val="minor"/>
      </rPr>
      <t>valor mensal devido ao empregado</t>
    </r>
    <r>
      <rPr>
        <sz val="10"/>
        <color theme="8"/>
        <rFont val="Calibri"/>
        <family val="2"/>
        <scheme val="minor"/>
      </rPr>
      <t xml:space="preserve"> pela prestação do serviço;</t>
    </r>
  </si>
  <si>
    <t>Módulo 2 - Encargos e Benefícios Anuais, Mensais e Diários</t>
  </si>
  <si>
    <t>Módulo 2</t>
  </si>
  <si>
    <t>a) Como a planilha de custos e formação de preços é calculada mensalmente, provisiona-se proporcionalmente 1/12 (um doze avos) dos valores referentes a gratificação natalina, férias e adicional de férias.</t>
  </si>
  <si>
    <t>b) O adicional de férias contido no Submódulo 2.1 corresponde a 1/3 (um terço) da remuneração que por sua vez é divido por 12 (doze).</t>
  </si>
  <si>
    <t>Submódulo 2.1 - 13º (décimo terceiro) Salário, Férias e Adicional de Férias</t>
  </si>
  <si>
    <t>Submódulo 2.1</t>
  </si>
  <si>
    <t>2.1</t>
  </si>
  <si>
    <t>13º (décimo terceiro) Salário, Férias e Adicional de Férias</t>
  </si>
  <si>
    <t>(%)</t>
  </si>
  <si>
    <r>
      <t xml:space="preserve">13º (décimo terceiro) Salário
</t>
    </r>
    <r>
      <rPr>
        <sz val="10"/>
        <color rgb="FFFF0000"/>
        <rFont val="Calibri"/>
        <family val="2"/>
        <scheme val="minor"/>
      </rPr>
      <t>1/12meses = 0,0833=8,33%; Cotação de  8,33% sobre o valor do Módulo 1 - Composição da remuneração, conforme Anexo XII da IN 5/17</t>
    </r>
  </si>
  <si>
    <r>
      <t xml:space="preserve">Férias e Adicional de Férias
</t>
    </r>
    <r>
      <rPr>
        <sz val="10"/>
        <color rgb="FFFF0000"/>
        <rFont val="Calibri"/>
        <family val="2"/>
        <scheme val="minor"/>
      </rPr>
      <t>Percentual de ≅ 12,10% (1/11+1/3/11) de férias e adicional de férias, de acordo com a IN 05/2017 em seu anexo XVII, que prevê a retenção desse percentual em conta vinculada.</t>
    </r>
  </si>
  <si>
    <t>Parcial Submódulo 2.1</t>
  </si>
  <si>
    <t>Submódulo 2.2 - Encargos Previdenciários (GPS), Fundo de Garantia por Tempo de Serviço (FGTS) e outras contribuições.</t>
  </si>
  <si>
    <t>Submódulo 2.2</t>
  </si>
  <si>
    <r>
      <t xml:space="preserve">Base de cálculo deste submódulo </t>
    </r>
    <r>
      <rPr>
        <sz val="12"/>
        <color rgb="FFFF0000"/>
        <rFont val="Calibri"/>
        <family val="2"/>
        <scheme val="minor"/>
      </rPr>
      <t>(M1+M2.1)</t>
    </r>
    <r>
      <rPr>
        <b/>
        <sz val="12"/>
        <color theme="1"/>
        <rFont val="Calibri"/>
        <family val="2"/>
        <scheme val="minor"/>
      </rPr>
      <t>:</t>
    </r>
  </si>
  <si>
    <t>2.2</t>
  </si>
  <si>
    <t>GPS, FGTS e outras contribuições</t>
  </si>
  <si>
    <t>INSS - empregador</t>
  </si>
  <si>
    <t>Salário Educação</t>
  </si>
  <si>
    <t>SESC ou SESI</t>
  </si>
  <si>
    <t>SENAI - SENAC</t>
  </si>
  <si>
    <t>SEBRAE</t>
  </si>
  <si>
    <t>INCRA</t>
  </si>
  <si>
    <t>H</t>
  </si>
  <si>
    <t>FGTS</t>
  </si>
  <si>
    <t>Parcial Submódulo 2.2</t>
  </si>
  <si>
    <t>a) Os percentuais dos encargos previdenciários, do FGTS e demais contribuições são aqueles estabelecidos pela legislação vigente.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</si>
  <si>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</si>
  <si>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c) FAT - Fator Acidentário de Prevenção (art. 10, da Lei 10.666/2003) pode reduzir o valor da alíquota do RAT em até 50% ou aumentá-lo em até 100% (multiplicador variável de 0,50 a 2,00)</t>
  </si>
  <si>
    <t>d) SAT (Seguro de Acidentes de Trabalho) - GIIL/RAT (Grau de Incidência de incapacidade Laborativa) = (RATxFAP)</t>
  </si>
  <si>
    <t>e) O percentual máximo SAT-GIIL/RAT é de 6% (3% RAT x 2 FAT), contudo, para efeito de cálculo, foi considerado o percentual de 3%. Cada empresa deve preencher de acordo com o valor máximo referente a sua realidade</t>
  </si>
  <si>
    <t>f) A empresa deverá enviar o FAP WEB caso solicitado pelo Pregoeiro</t>
  </si>
  <si>
    <t>g) Esses percentuais incidem sobre o Módulo 1, o Submódulo 2.1.</t>
  </si>
  <si>
    <t>h) Os índices (RAT e FAT) deverão ser comprovados quando da apresentação da proposta comercial da licitante, por meio da apresentação da GFIP ou outro documento que venha a substituí-la.</t>
  </si>
  <si>
    <t>i) O cálculo dos tributos leva em consideração as alíquotas ordinárias dos tributos, não adentrando os regimes especiais de tributação e/ou desoneração de folha de pagamento.</t>
  </si>
  <si>
    <t>Submódulo 2.3 - Benefícios Mensais e Diários</t>
  </si>
  <si>
    <t>Submódulo 2.3</t>
  </si>
  <si>
    <t>2.3</t>
  </si>
  <si>
    <t>Benefícios Mensais e Diários</t>
  </si>
  <si>
    <t xml:space="preserve">Transporte </t>
  </si>
  <si>
    <t xml:space="preserve">Auxílio Alimentação </t>
  </si>
  <si>
    <t xml:space="preserve">Benefício Social Familiar </t>
  </si>
  <si>
    <t>Auxílio Saúde</t>
  </si>
  <si>
    <t>Seguro de Vida</t>
  </si>
  <si>
    <r>
      <rPr>
        <sz val="12"/>
        <color rgb="FF000000"/>
        <rFont val="Calibri"/>
        <scheme val="minor"/>
      </rPr>
      <t>Outros Benefícios Mensais e Diários (</t>
    </r>
    <r>
      <rPr>
        <b/>
        <sz val="12"/>
        <color rgb="FF000000"/>
        <rFont val="Calibri"/>
        <scheme val="minor"/>
      </rPr>
      <t>Auxílio Creche</t>
    </r>
    <r>
      <rPr>
        <sz val="12"/>
        <color rgb="FF000000"/>
        <rFont val="Calibri"/>
        <scheme val="minor"/>
      </rPr>
      <t xml:space="preserve">)
</t>
    </r>
    <r>
      <rPr>
        <b/>
        <sz val="12"/>
        <color rgb="FFFF0000"/>
        <rFont val="Calibri"/>
        <scheme val="minor"/>
      </rPr>
      <t>ATENÇÃO: este benefício será excluído da composição dos custos, caso a empresa contratada não apresente os comprovantes necessários para sua concessão, conforme previsto no cláusula 17ª da CCT.</t>
    </r>
  </si>
  <si>
    <t>Parcial Submódulo 2.3</t>
  </si>
  <si>
    <t>a) O valor informado deverá ser o custo real do benefício (descontado o valor eventualmente pago pelo empregado).</t>
  </si>
  <si>
    <t>b) Vale Transporte - deduzida cota parte do trabalhador (6% do salário-base), conforme Lei 7.418/1985 e Lei 7.619/87, regulamentada pelo Decreto nº 95.247/1987</t>
  </si>
  <si>
    <t>Quadro-Resumo do Módulo 2 - Encargos e Benefícios anuais, mensais e diários</t>
  </si>
  <si>
    <t>Resumo Módulo 2</t>
  </si>
  <si>
    <t>Encargos e Benefícios Anuais, Mensais e Diários</t>
  </si>
  <si>
    <t>TOTAL MÓDULO 2</t>
  </si>
  <si>
    <t>Módulo 3 - Provisão para Rescisão</t>
  </si>
  <si>
    <t>Módulo 3</t>
  </si>
  <si>
    <r>
      <t>Base de cálculo do AP Indenizado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((M1+M2)-(Letras A+B+C+D+E+F+G do SM2.2))</t>
    </r>
    <r>
      <rPr>
        <b/>
        <sz val="12"/>
        <rFont val="Calibri"/>
        <family val="2"/>
        <scheme val="minor"/>
      </rPr>
      <t>:</t>
    </r>
  </si>
  <si>
    <r>
      <t xml:space="preserve">Base de cálculo do AP Trabalho </t>
    </r>
    <r>
      <rPr>
        <sz val="12"/>
        <color rgb="FFFF0000"/>
        <rFont val="Calibri"/>
        <family val="2"/>
        <scheme val="minor"/>
      </rPr>
      <t>(M1+M2)</t>
    </r>
    <r>
      <rPr>
        <b/>
        <sz val="12"/>
        <rFont val="Calibri"/>
        <family val="2"/>
        <scheme val="minor"/>
      </rPr>
      <t>:</t>
    </r>
  </si>
  <si>
    <t>Provisão para Rescisão</t>
  </si>
  <si>
    <r>
      <t xml:space="preserve">Aviso Prévio Indenizado
</t>
    </r>
    <r>
      <rPr>
        <sz val="10"/>
        <color rgb="FFFF0000"/>
        <rFont val="Calibri"/>
        <family val="2"/>
        <scheme val="minor"/>
      </rPr>
      <t>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</r>
  </si>
  <si>
    <t>Incidência do FGTS sobre o Aviso Prévio Indenizado</t>
  </si>
  <si>
    <r>
      <t xml:space="preserve">Multa do FGTS sobre o Aviso Prévio Indenizado
</t>
    </r>
    <r>
      <rPr>
        <sz val="10"/>
        <color rgb="FFFF0000"/>
        <rFont val="Calibri"/>
        <family val="2"/>
        <scheme val="minor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</si>
  <si>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Aviso Prévio Trabalhado
</t>
    </r>
    <r>
      <rPr>
        <sz val="10"/>
        <color rgb="FFFF0000"/>
        <rFont val="Calibri"/>
        <family val="2"/>
        <scheme val="minor"/>
      </rPr>
      <t xml:space="preserve">1° ano de contrato (cheio): (((7/30)/12)*100 = 1,944% ao mês
7 dias em 30 rateado em 12 meses multiplicado pela estatística cheia, nesse caso, 100%. 
Na Prorrogação será readequado. </t>
    </r>
  </si>
  <si>
    <t>Incidência de GPS, FGTS e outras contribuições sobre o Aviso Prévio Trabalhado</t>
  </si>
  <si>
    <r>
      <t xml:space="preserve">Multa do FGTS sobre o Aviso Prévio Trabalhado
</t>
    </r>
    <r>
      <rPr>
        <sz val="10"/>
        <color rgb="FFFF0000"/>
        <rFont val="Calibri"/>
        <family val="2"/>
        <scheme val="minor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</si>
  <si>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t>TOTAL MÓDULO 3</t>
  </si>
  <si>
    <t>a) Cerca de 5% do pessoal é demitido pelo empregador, antes do término do contrato de trabalho (Acordão TCU 6771/2009 - Primeira Câmara)</t>
  </si>
  <si>
    <t>b) Índice do aviso prévio indenizado é de 0,42%, conforme Acordão TCU 6771/2009 e 1507/2018, ambos da Primeira Câmara. No caso de renovação contratual, utilizar o percentual de 0,042% referente aos 3 dias de aviso acrescidos por ano (Lei 12.506/2011)</t>
  </si>
  <si>
    <t>c) Utilizou-se a retenção de 4% (com ponderação de 50%) a título de multa sobre o FGTS sobre o aviso prévio indenizado e sobre o aviso prévio trabalhado, conforme orientação da SEGES/MPDG</t>
  </si>
  <si>
    <t>Módulo 4 - Custo de Reposição do Profissional Ausente</t>
  </si>
  <si>
    <t>Módulo 4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</si>
  <si>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</si>
  <si>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t>Submódulo 4.1 - Ausências Legais</t>
  </si>
  <si>
    <t>Submódulo 4.1</t>
  </si>
  <si>
    <r>
      <t xml:space="preserve">Base de cálculo das Ausências Legais </t>
    </r>
    <r>
      <rPr>
        <sz val="12"/>
        <color rgb="FFFF0000"/>
        <rFont val="Calibri"/>
        <family val="2"/>
        <scheme val="minor"/>
      </rPr>
      <t>(M1+M2+M3)</t>
    </r>
    <r>
      <rPr>
        <b/>
        <sz val="12"/>
        <color theme="1"/>
        <rFont val="Calibri"/>
        <family val="2"/>
        <scheme val="minor"/>
      </rPr>
      <t>:</t>
    </r>
  </si>
  <si>
    <t>4.1</t>
  </si>
  <si>
    <t>Ausências Legais</t>
  </si>
  <si>
    <r>
      <t xml:space="preserve">Férias
</t>
    </r>
    <r>
      <rPr>
        <sz val="10"/>
        <color rgb="FFFF0000"/>
        <rFont val="Calibri"/>
        <family val="2"/>
        <scheme val="minor"/>
      </rPr>
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</r>
  </si>
  <si>
    <r>
      <t xml:space="preserve">Ausências Legais
</t>
    </r>
    <r>
      <rPr>
        <sz val="10"/>
        <color rgb="FFFF0000"/>
        <rFont val="Calibri"/>
        <family val="2"/>
        <scheme val="minor"/>
      </rPr>
      <t>((2/30/12) x 100 = 0,5556%
2 = Índice de ocorrência - Dados estatiticos.  (variavel conforme realidade da empresa).
30 =  Impacto sobre o mês
12 = Impacto diluído ao longo de 12 meses.</t>
    </r>
  </si>
  <si>
    <r>
      <t xml:space="preserve">Ausência por Acidente de Trabalho
</t>
    </r>
    <r>
      <rPr>
        <sz val="10"/>
        <color rgb="FFFF0000"/>
        <rFont val="Calibri"/>
        <family val="2"/>
        <scheme val="minor"/>
      </rPr>
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</r>
  </si>
  <si>
    <r>
      <t xml:space="preserve">Licença-Paternidade
</t>
    </r>
    <r>
      <rPr>
        <sz val="10"/>
        <color rgb="FFFF0000"/>
        <rFont val="Calibri"/>
        <family val="2"/>
        <scheme val="minor"/>
      </rPr>
      <t>((5/30/12) x 0,02 = 0,0278%
5 dias de ausência
30 = Impacto sobre o mês
12 = Impacto diluido ao longo de 12 meses
0,02 ou 2% = Índice de ocorrência/estimativa.   (variavel conforme realidade da empresa).</t>
    </r>
  </si>
  <si>
    <r>
      <t xml:space="preserve">Afastamento Maternidade
</t>
    </r>
    <r>
      <rPr>
        <sz val="10"/>
        <color rgb="FFFF0000"/>
        <rFont val="Calibri"/>
        <family val="2"/>
        <scheme val="minor"/>
      </rPr>
      <t>[(4/12)/12 x 0,02 x 100]= 0,0556%
4/12 = 4 meses martenidade por anos (120 dias)
12 = meses do ano
0,02 ou 2% = Índice de ocorrência/ Estatística.  (variavel conforme realidade da empresa).
100 = porcentagem</t>
    </r>
  </si>
  <si>
    <r>
      <t xml:space="preserve">Auxílio Doença
</t>
    </r>
    <r>
      <rPr>
        <sz val="10"/>
        <color rgb="FFFF0000"/>
        <rFont val="Calibri"/>
        <family val="2"/>
        <scheme val="minor"/>
      </rPr>
      <t>(5/30/12)=1,39%</t>
    </r>
  </si>
  <si>
    <t>Parcial Submódulo 4.1</t>
  </si>
  <si>
    <t>a) Férias - previstas no art. 7º, XVII, da Constituição Federal e no art. 129 da CLT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</si>
  <si>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</si>
  <si>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d) Acidente de Trabalho - prevista no §2º, do art. 43, da Lei 8.213/1991 (durante os primeiros quinze dias de afastamento da atividade por motivo de invalidez, caberá à empresa pagar ao segurado empregado o salário)</t>
  </si>
  <si>
    <t>f) Afastamento Paternidade - previsto no inciso II, do art. 1º, da Lei nº 11770/2008 (prorroga a duração da licença-paternidade por mais 15 dias, além dos 5 dias estabelecidos no §1º do art. 10, do ADCT)</t>
  </si>
  <si>
    <t>h) Afastamento Maternidade - previsto no inciso I do art. 1º, da Lei nº 11.770/2008 (prorroga por 60 dias a duração da licença-maternidade prevista no inciso XVIII, do art. 7º, da Constituição Federal)</t>
  </si>
  <si>
    <t>Submódulo 4.2 - Intrajornada</t>
  </si>
  <si>
    <t>Submódulo 4.2</t>
  </si>
  <si>
    <r>
      <t xml:space="preserve">Base de cálculo da Intrajornada </t>
    </r>
    <r>
      <rPr>
        <b/>
        <sz val="11"/>
        <color rgb="FFFF0000"/>
        <rFont val="Calibri"/>
        <family val="2"/>
        <scheme val="minor"/>
      </rPr>
      <t>(M1+M2+M3):</t>
    </r>
  </si>
  <si>
    <t>4.2</t>
  </si>
  <si>
    <t>Intrajornada</t>
  </si>
  <si>
    <r>
      <t>Substituto na cobertura de Intervalo para repouso ou alimentação</t>
    </r>
    <r>
      <rPr>
        <sz val="9"/>
        <color rgb="FFFF0000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No presente caso o horário de alçoco será concedido ao trabalhador, desnecessitanto indenizá-lo por esse intervalo.</t>
    </r>
  </si>
  <si>
    <t>Parcial Submódulo 4.2</t>
  </si>
  <si>
    <t>Quadro-Resumo do Módulo 4 - Custo de Reposição do Profissional Ausente</t>
  </si>
  <si>
    <t>Resumo Módulo 4</t>
  </si>
  <si>
    <t>Custo de Reposição do Profissional Ausente</t>
  </si>
  <si>
    <t xml:space="preserve">Substituto nas Ausências Legais </t>
  </si>
  <si>
    <t>Substituto na Intrajornada</t>
  </si>
  <si>
    <t>TOTAL MÓDULO 4</t>
  </si>
  <si>
    <t>Módulo 5 - Insumos Diversos</t>
  </si>
  <si>
    <t>Módulo 5</t>
  </si>
  <si>
    <t>Insumos Diversos</t>
  </si>
  <si>
    <t>Uniformes</t>
  </si>
  <si>
    <t>Equipamentos administrativos</t>
  </si>
  <si>
    <t>Material de Consumo</t>
  </si>
  <si>
    <t>TOTAL MÓDULO 5</t>
  </si>
  <si>
    <t>Módulo 6 - Custos Indiretos, Tributos e Lucro</t>
  </si>
  <si>
    <t>Módulo 6</t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</si>
  <si>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</si>
  <si>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0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</si>
  <si>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(BCT = (BCL+Lucro)/((1-(Somatório da % de tributos)))</t>
    </r>
  </si>
  <si>
    <t>Custos Indiretos, Tributos e Lucro</t>
  </si>
  <si>
    <t>Custos Indiretos</t>
  </si>
  <si>
    <t>Lucro antes do Imposto de Renda (IR)</t>
  </si>
  <si>
    <t>Tributos</t>
  </si>
  <si>
    <t>C.1. Tributos Federais (COFINS)</t>
  </si>
  <si>
    <t>C.2. Tributos Federais (PIS)</t>
  </si>
  <si>
    <t>C.3. Tributos Estaduais (especificar)</t>
  </si>
  <si>
    <t>C.4. Tributos Municipais (ISS)</t>
  </si>
  <si>
    <r>
      <t xml:space="preserve">C.5. INSS 
</t>
    </r>
    <r>
      <rPr>
        <sz val="9"/>
        <color rgb="FFFF0000"/>
        <rFont val="Calibri"/>
        <family val="2"/>
        <scheme val="minor"/>
      </rPr>
      <t>Para as empresas beneficiadas pela desoneração da folha de pagamento (Lei 12.546/2011), o percentual referente ao INSS (Letra A do submódulo 2.2) deve ser ZERADO (art. 7º-A). O valor de INSS será computado com alíquota de 4,5% no módulo 6 (Tributos), aplicando-se a base de cálculo do lucro (BCL). Roteiro no Comprasnet.</t>
    </r>
  </si>
  <si>
    <t>TOTAL MÓDULO 6</t>
  </si>
  <si>
    <t>a) As alíquotas do Imposto sobre Serviços - ISS estão previstas no Código Tributário Municipal</t>
  </si>
  <si>
    <t>b) O valor referente a tributos é obtido aplicando-se o percentual sobre o valor do faturamento.</t>
  </si>
  <si>
    <t>2. QUADRO-RESUMO DO CUSTO POR EMPREGADO</t>
  </si>
  <si>
    <t>RESUMO DOS CUSTOS</t>
  </si>
  <si>
    <t>Mão de obra vinculada à execução contratual (valor por empregado)</t>
  </si>
  <si>
    <t>Subtotal (A + B + C+ D + E)</t>
  </si>
  <si>
    <t>Módulo 6 – Custos Indiretos, Tributos e Lucro</t>
  </si>
  <si>
    <t xml:space="preserve">CUSTO TOTAL POR EMPREGADO </t>
  </si>
  <si>
    <t>Quantidade de funcionários a contratar</t>
  </si>
  <si>
    <t xml:space="preserve">Valor mensal </t>
  </si>
  <si>
    <t>CONTA VINCULADA</t>
  </si>
  <si>
    <t>Valor a provisionar para 13º salário</t>
  </si>
  <si>
    <t>Valor a provisionar para férias e adicional de férias</t>
  </si>
  <si>
    <t>Valor a provisionar referente à multa sobre FGFTS para rescisões sem justa causa</t>
  </si>
  <si>
    <t>Valor a provisionar referente á encargos sobre férias e 13º salário</t>
  </si>
  <si>
    <t>Valor a recolher em conta vinculada por funcionário</t>
  </si>
  <si>
    <t>TOTAL A RECOLHER MENSALMENTE (considerando a quantidade de funcionários)</t>
  </si>
  <si>
    <r>
      <rPr>
        <b/>
        <sz val="11"/>
        <rFont val="Calibri"/>
        <family val="2"/>
        <scheme val="minor"/>
      </rPr>
      <t>OBJETO</t>
    </r>
    <r>
      <rPr>
        <sz val="11"/>
        <rFont val="Calibri"/>
        <family val="2"/>
        <scheme val="minor"/>
      </rPr>
      <t>:</t>
    </r>
  </si>
  <si>
    <t>À Delegacia da Polícia Federal em Foz do Iguaçu</t>
  </si>
  <si>
    <t>A empresa (NOME DA EMPRESA) .............., (n° do CNPJ)..............., sediada (endereço completo)............................., tendo examinado minuciosamente o edital e anexos do Pregão Eletrônico acima citado, apresenta a sua proposta de preços conforme segue abaixo:</t>
  </si>
  <si>
    <t>PROPOSTA GLOBAL</t>
  </si>
  <si>
    <t>Grupo</t>
  </si>
  <si>
    <t>Item</t>
  </si>
  <si>
    <t>Descrição</t>
  </si>
  <si>
    <t>Unidade</t>
  </si>
  <si>
    <t>QTE TOTAL</t>
  </si>
  <si>
    <t>VALOR MENSAL</t>
  </si>
  <si>
    <t>VALOR ANUAL</t>
  </si>
  <si>
    <t>VALOR TOTAL
(24 meses)</t>
  </si>
  <si>
    <t>Qte</t>
  </si>
  <si>
    <t>Valor unitário
FOZ DO IGUAÇU</t>
  </si>
  <si>
    <t>Valor mensal
FOZ DO IGUAÇU</t>
  </si>
  <si>
    <t>Valor unitário
GUAÍRA</t>
  </si>
  <si>
    <t>Valor mensal
GUAÍRA</t>
  </si>
  <si>
    <t>Funcionário</t>
  </si>
  <si>
    <t>TOTAL GERAL</t>
  </si>
  <si>
    <t>Outrossim, declaramos que:
1 - Propomos prestar, sob nossa integral responsabilidade, os serviços objeto desta licitação.
2 - Nos preços indicados acima estão incluídos, além dos serviços, todos os custos, benefícios, encargos, tributos e demais contribuições pertinentes.
3 – Declaramos que esta proposta é exequível e possuímos plena capacidade de executar o contrato nos valores acima mencionados.
4 – Declaramos conhecer a legislação de regência desta licitação e que todos os materiais serão fornecidos de acordo com as condições estabelecidas no Edital, o que conhecemos e aceitamos em todos os seus termos, inclusive quanto ao pagamento e outros.
5 – Declaramos, também, que nenhum direito a indenização ou a reembolso de quaisquer despesas nos será devido, caso a nossa proposta não seja aceita, seja qual for o motivo.
6 - Esta proposta é válida por 60 (sessenta) dias, a contar da data estabelecida para a sua apresentação. Assim sendo, até que o Contrato seja assinado, esta Proposta constituirá um compromisso de nossa parte, observadas as condições do Termo de Referência.
7 - Os pagamentos deverão ser creditados à conta corrente n.°_______, agência ______, Banco________.
8 – O responsável pela assinatura do Contrato, é o(a) Sr(a) ________, CPF n.º _______,endereço______, e-mail______.
9 - Os contatos poderão ser efetuados através do telefone ________, e do e-mail_____.</t>
  </si>
  <si>
    <t>Local, data
Assinatura:
Nome do Representante Legal da Empresa:
RG:
CPF:
Telefone/e-mail para eventual contato:</t>
  </si>
  <si>
    <t>ANEXO I: Alterações da licitante nas memórias e bases de cálculos e fórmulas das planilhas custos e formação de preços</t>
  </si>
  <si>
    <t>Este anexo deve ser apresentados juntamente com a porposta e assinado pelo representante da empresa.</t>
  </si>
  <si>
    <r>
      <t xml:space="preserve">Houve modificação?
</t>
    </r>
    <r>
      <rPr>
        <b/>
        <sz val="9"/>
        <color rgb="FFFFFF00"/>
        <rFont val="Calibri"/>
        <family val="2"/>
        <scheme val="minor"/>
      </rPr>
      <t>(selecione uma opção)</t>
    </r>
  </si>
  <si>
    <r>
      <t xml:space="preserve">O que foi modificado?
</t>
    </r>
    <r>
      <rPr>
        <b/>
        <sz val="9"/>
        <color rgb="FFFFFF00"/>
        <rFont val="Calibri"/>
        <family val="2"/>
        <scheme val="minor"/>
      </rPr>
      <t>(Selecione uma opção)</t>
    </r>
  </si>
  <si>
    <r>
      <t xml:space="preserve">Especifique e detalhe a modificação
</t>
    </r>
    <r>
      <rPr>
        <b/>
        <sz val="9"/>
        <color theme="0"/>
        <rFont val="Calibri"/>
        <family val="2"/>
        <scheme val="minor"/>
      </rPr>
      <t>(ex.: apresente a nova memória de cálculo)</t>
    </r>
  </si>
  <si>
    <t>Justifique a modificação</t>
  </si>
  <si>
    <t>Adicional Noturno</t>
  </si>
  <si>
    <t>13º (décimo terceiro) Salário</t>
  </si>
  <si>
    <t>Férias e Adicional de Férias</t>
  </si>
  <si>
    <t>Auxílio Alimentação</t>
  </si>
  <si>
    <t>Benefício Social Familiar</t>
  </si>
  <si>
    <t>Outros Benefícios Mensais e Diários</t>
  </si>
  <si>
    <t>Aviso Prévio Indenizado</t>
  </si>
  <si>
    <t>Multa do FGTS sobre o Aviso Prévio Indenizado</t>
  </si>
  <si>
    <t>Aviso Prévio Trabalhado</t>
  </si>
  <si>
    <t>Multa do FGTS sobre o Aviso Prévio Trabalhado</t>
  </si>
  <si>
    <t>Férias</t>
  </si>
  <si>
    <t>Ausência por Acidente de Trabalho</t>
  </si>
  <si>
    <t>Licença-Paternidade</t>
  </si>
  <si>
    <t>Afastamento Maternidade</t>
  </si>
  <si>
    <t>Auxílio Doença</t>
  </si>
  <si>
    <t>Substituto na cobertura de Intervalo para repouso ou alimentação</t>
  </si>
  <si>
    <t>C.5. INS</t>
  </si>
  <si>
    <r>
      <t xml:space="preserve">DADOS BÁSICOS 
</t>
    </r>
    <r>
      <rPr>
        <b/>
        <sz val="12"/>
        <color rgb="FFFFFF00"/>
        <rFont val="Calibri"/>
        <family val="2"/>
        <scheme val="minor"/>
      </rPr>
      <t>(Indique abaixo apenas aquilo que foi modificado)</t>
    </r>
  </si>
  <si>
    <r>
      <t xml:space="preserve">PROPOSTA GLOBAL  
</t>
    </r>
    <r>
      <rPr>
        <b/>
        <sz val="12"/>
        <color rgb="FFFFFF00"/>
        <rFont val="Calibri"/>
        <family val="2"/>
        <scheme val="minor"/>
      </rPr>
      <t>(Indique abaixo apenas aquilo que foi modificado)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</si>
</sst>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%"/>
    <numFmt numFmtId="166" formatCode="0_ ;[Red]\-0\ 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2"/>
      <color theme="8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8"/>
      <name val="Calibri"/>
      <family val="2"/>
      <scheme val="minor"/>
    </font>
    <font>
      <sz val="10"/>
      <color theme="8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1"/>
    </font>
    <font>
      <b/>
      <sz val="9"/>
      <color theme="0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rgb="FF000000"/>
      <name val="Calibri"/>
      <scheme val="minor"/>
    </font>
    <font>
      <b/>
      <sz val="12"/>
      <color rgb="FFFF0000"/>
      <name val="Calibri"/>
      <scheme val="minor"/>
    </font>
    <font>
      <sz val="12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theme="4" tint="-0.24994659260841701"/>
      </bottom>
      <diagonal/>
    </border>
    <border>
      <left/>
      <right/>
      <top style="medium">
        <color theme="8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8"/>
      </bottom>
      <diagonal/>
    </border>
    <border>
      <left style="medium">
        <color theme="0"/>
      </left>
      <right style="medium">
        <color theme="0"/>
      </right>
      <top style="medium">
        <color theme="8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medium">
        <color theme="0"/>
      </right>
      <top style="medium">
        <color theme="8"/>
      </top>
      <bottom style="medium">
        <color theme="0"/>
      </bottom>
      <diagonal/>
    </border>
    <border>
      <left style="medium">
        <color theme="0"/>
      </left>
      <right style="medium">
        <color theme="8"/>
      </right>
      <top style="medium">
        <color theme="8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 style="medium">
        <color theme="8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/>
      <diagonal/>
    </border>
    <border>
      <left style="medium">
        <color theme="8"/>
      </left>
      <right style="medium">
        <color theme="0"/>
      </right>
      <top/>
      <bottom style="medium">
        <color theme="8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8"/>
      </right>
      <top style="medium">
        <color theme="0"/>
      </top>
      <bottom/>
      <diagonal/>
    </border>
    <border>
      <left style="medium">
        <color theme="0"/>
      </left>
      <right style="medium">
        <color theme="8"/>
      </right>
      <top/>
      <bottom style="medium">
        <color theme="8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medium">
        <color theme="4"/>
      </top>
      <bottom style="medium">
        <color theme="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31" fillId="0" borderId="0" applyNumberFormat="0" applyBorder="0" applyProtection="0"/>
    <xf numFmtId="9" fontId="31" fillId="0" borderId="0" applyBorder="0" applyProtection="0"/>
    <xf numFmtId="9" fontId="32" fillId="0" borderId="0" applyFont="0" applyBorder="0" applyProtection="0"/>
    <xf numFmtId="9" fontId="32" fillId="0" borderId="0" applyFont="0" applyBorder="0" applyProtection="0"/>
    <xf numFmtId="9" fontId="32" fillId="0" borderId="0" applyFont="0" applyBorder="0" applyProtection="0"/>
    <xf numFmtId="0" fontId="31" fillId="0" borderId="0" applyNumberFormat="0" applyBorder="0" applyProtection="0"/>
  </cellStyleXfs>
  <cellXfs count="286">
    <xf numFmtId="0" fontId="0" fillId="0" borderId="0" xfId="0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10" fontId="5" fillId="2" borderId="0" xfId="3" applyNumberFormat="1" applyFont="1" applyFill="1" applyBorder="1" applyAlignment="1">
      <alignment horizontal="center" vertical="center" wrapText="1"/>
    </xf>
    <xf numFmtId="10" fontId="10" fillId="2" borderId="0" xfId="3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7" fontId="9" fillId="2" borderId="0" xfId="0" applyNumberFormat="1" applyFont="1" applyFill="1" applyAlignment="1">
      <alignment horizontal="center" vertical="center"/>
    </xf>
    <xf numFmtId="10" fontId="10" fillId="2" borderId="0" xfId="0" applyNumberFormat="1" applyFont="1" applyFill="1" applyAlignment="1">
      <alignment horizontal="center" vertical="center" wrapText="1"/>
    </xf>
    <xf numFmtId="10" fontId="5" fillId="2" borderId="0" xfId="0" applyNumberFormat="1" applyFont="1" applyFill="1" applyAlignment="1">
      <alignment horizontal="center" vertical="center" wrapText="1"/>
    </xf>
    <xf numFmtId="10" fontId="6" fillId="2" borderId="0" xfId="3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 vertical="center"/>
    </xf>
    <xf numFmtId="164" fontId="14" fillId="2" borderId="0" xfId="4" applyNumberFormat="1" applyFont="1" applyFill="1" applyAlignment="1">
      <alignment horizontal="center" vertical="center"/>
    </xf>
    <xf numFmtId="7" fontId="10" fillId="2" borderId="0" xfId="1" applyNumberFormat="1" applyFont="1" applyFill="1" applyBorder="1" applyAlignment="1">
      <alignment horizontal="center" vertical="center" wrapText="1"/>
    </xf>
    <xf numFmtId="7" fontId="10" fillId="2" borderId="0" xfId="0" applyNumberFormat="1" applyFont="1" applyFill="1" applyAlignment="1">
      <alignment horizontal="center" vertical="center" wrapText="1"/>
    </xf>
    <xf numFmtId="7" fontId="10" fillId="2" borderId="0" xfId="0" applyNumberFormat="1" applyFont="1" applyFill="1" applyAlignment="1">
      <alignment vertical="center" wrapText="1"/>
    </xf>
    <xf numFmtId="7" fontId="5" fillId="2" borderId="0" xfId="0" applyNumberFormat="1" applyFont="1" applyFill="1" applyAlignment="1">
      <alignment vertical="center" wrapText="1"/>
    </xf>
    <xf numFmtId="7" fontId="9" fillId="2" borderId="0" xfId="0" applyNumberFormat="1" applyFont="1" applyFill="1" applyAlignment="1">
      <alignment vertical="center" wrapText="1"/>
    </xf>
    <xf numFmtId="7" fontId="4" fillId="2" borderId="0" xfId="0" applyNumberFormat="1" applyFont="1" applyFill="1" applyAlignment="1">
      <alignment horizontal="center" vertical="center"/>
    </xf>
    <xf numFmtId="165" fontId="5" fillId="2" borderId="0" xfId="3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7" fontId="7" fillId="2" borderId="0" xfId="0" applyNumberFormat="1" applyFont="1" applyFill="1" applyAlignment="1">
      <alignment horizontal="left" vertical="center" wrapText="1"/>
    </xf>
    <xf numFmtId="7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4" fontId="10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8" fontId="4" fillId="2" borderId="0" xfId="2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14" fontId="4" fillId="2" borderId="0" xfId="0" applyNumberFormat="1" applyFont="1" applyFill="1" applyAlignment="1">
      <alignment horizontal="center" vertical="center" wrapText="1"/>
    </xf>
    <xf numFmtId="14" fontId="5" fillId="2" borderId="0" xfId="0" applyNumberFormat="1" applyFont="1" applyFill="1" applyAlignment="1">
      <alignment horizontal="center" vertical="center" wrapText="1"/>
    </xf>
    <xf numFmtId="7" fontId="5" fillId="2" borderId="0" xfId="1" applyNumberFormat="1" applyFont="1" applyFill="1" applyBorder="1" applyAlignment="1">
      <alignment horizontal="center" vertical="center" wrapText="1"/>
    </xf>
    <xf numFmtId="8" fontId="5" fillId="2" borderId="0" xfId="0" applyNumberFormat="1" applyFont="1" applyFill="1" applyAlignment="1">
      <alignment horizontal="center" vertical="center"/>
    </xf>
    <xf numFmtId="7" fontId="5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7" fontId="4" fillId="2" borderId="0" xfId="1" applyNumberFormat="1" applyFont="1" applyFill="1" applyBorder="1" applyAlignment="1">
      <alignment horizontal="center" vertical="center" wrapText="1"/>
    </xf>
    <xf numFmtId="7" fontId="9" fillId="2" borderId="0" xfId="0" applyNumberFormat="1" applyFont="1" applyFill="1" applyAlignment="1">
      <alignment horizontal="center" vertical="center" wrapText="1"/>
    </xf>
    <xf numFmtId="14" fontId="12" fillId="2" borderId="0" xfId="0" applyNumberFormat="1" applyFont="1" applyFill="1" applyAlignment="1">
      <alignment horizontal="center" vertical="center" wrapText="1"/>
    </xf>
    <xf numFmtId="7" fontId="6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7" fontId="11" fillId="2" borderId="0" xfId="1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8" fontId="0" fillId="0" borderId="3" xfId="0" applyNumberForma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1" fillId="2" borderId="0" xfId="0" applyFont="1" applyFill="1" applyAlignment="1">
      <alignment vertical="center" wrapText="1"/>
    </xf>
    <xf numFmtId="0" fontId="11" fillId="2" borderId="0" xfId="0" applyFont="1" applyFill="1" applyAlignment="1">
      <alignment wrapText="1"/>
    </xf>
    <xf numFmtId="0" fontId="8" fillId="2" borderId="1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/>
    <xf numFmtId="0" fontId="24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7" fontId="12" fillId="2" borderId="0" xfId="1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0" fontId="25" fillId="2" borderId="0" xfId="0" applyFont="1" applyFill="1" applyAlignment="1">
      <alignment horizontal="center" vertical="center" wrapText="1"/>
    </xf>
    <xf numFmtId="7" fontId="12" fillId="2" borderId="0" xfId="0" applyNumberFormat="1" applyFont="1" applyFill="1" applyAlignment="1">
      <alignment horizontal="center" vertical="center" wrapText="1"/>
    </xf>
    <xf numFmtId="10" fontId="12" fillId="2" borderId="0" xfId="0" applyNumberFormat="1" applyFont="1" applyFill="1" applyAlignment="1">
      <alignment horizontal="center" vertical="center" wrapText="1"/>
    </xf>
    <xf numFmtId="7" fontId="12" fillId="2" borderId="0" xfId="0" applyNumberFormat="1" applyFont="1" applyFill="1" applyAlignment="1">
      <alignment vertical="center" wrapText="1"/>
    </xf>
    <xf numFmtId="10" fontId="25" fillId="2" borderId="0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6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7" fillId="2" borderId="0" xfId="0" applyFont="1" applyFill="1"/>
    <xf numFmtId="0" fontId="26" fillId="2" borderId="0" xfId="0" applyFont="1" applyFill="1"/>
    <xf numFmtId="0" fontId="2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8" fontId="21" fillId="0" borderId="3" xfId="0" applyNumberFormat="1" applyFont="1" applyBorder="1" applyAlignment="1">
      <alignment horizontal="center" vertical="center"/>
    </xf>
    <xf numFmtId="164" fontId="12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/>
    </xf>
    <xf numFmtId="0" fontId="28" fillId="6" borderId="4" xfId="0" applyFont="1" applyFill="1" applyBorder="1" applyAlignment="1">
      <alignment horizontal="center" vertical="center" wrapText="1"/>
    </xf>
    <xf numFmtId="7" fontId="5" fillId="2" borderId="4" xfId="1" applyNumberFormat="1" applyFont="1" applyFill="1" applyBorder="1" applyAlignment="1">
      <alignment horizontal="center" vertical="center" wrapText="1"/>
    </xf>
    <xf numFmtId="9" fontId="5" fillId="2" borderId="4" xfId="3" applyFont="1" applyFill="1" applyBorder="1" applyAlignment="1">
      <alignment horizontal="center" vertical="center"/>
    </xf>
    <xf numFmtId="7" fontId="10" fillId="2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/>
    </xf>
    <xf numFmtId="8" fontId="5" fillId="2" borderId="4" xfId="0" applyNumberFormat="1" applyFont="1" applyFill="1" applyBorder="1" applyAlignment="1">
      <alignment horizontal="center" vertical="center"/>
    </xf>
    <xf numFmtId="7" fontId="12" fillId="5" borderId="4" xfId="1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27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10" fontId="5" fillId="2" borderId="4" xfId="3" applyNumberFormat="1" applyFont="1" applyFill="1" applyBorder="1" applyAlignment="1">
      <alignment horizontal="center" vertical="center" wrapText="1"/>
    </xf>
    <xf numFmtId="10" fontId="10" fillId="2" borderId="4" xfId="3" applyNumberFormat="1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7" fontId="12" fillId="5" borderId="4" xfId="0" applyNumberFormat="1" applyFont="1" applyFill="1" applyBorder="1" applyAlignment="1">
      <alignment horizontal="center" vertical="center" wrapText="1"/>
    </xf>
    <xf numFmtId="10" fontId="10" fillId="2" borderId="4" xfId="0" applyNumberFormat="1" applyFont="1" applyFill="1" applyBorder="1" applyAlignment="1">
      <alignment horizontal="center" vertical="center" wrapText="1"/>
    </xf>
    <xf numFmtId="7" fontId="10" fillId="2" borderId="4" xfId="0" applyNumberFormat="1" applyFont="1" applyFill="1" applyBorder="1" applyAlignment="1">
      <alignment horizontal="center" vertical="center" wrapText="1"/>
    </xf>
    <xf numFmtId="10" fontId="5" fillId="2" borderId="4" xfId="0" applyNumberFormat="1" applyFont="1" applyFill="1" applyBorder="1" applyAlignment="1">
      <alignment horizontal="center" vertical="center" wrapText="1"/>
    </xf>
    <xf numFmtId="10" fontId="12" fillId="5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7" fontId="10" fillId="2" borderId="4" xfId="0" applyNumberFormat="1" applyFont="1" applyFill="1" applyBorder="1" applyAlignment="1">
      <alignment vertical="center" wrapText="1"/>
    </xf>
    <xf numFmtId="7" fontId="5" fillId="2" borderId="4" xfId="0" applyNumberFormat="1" applyFont="1" applyFill="1" applyBorder="1" applyAlignment="1">
      <alignment vertical="center" wrapText="1"/>
    </xf>
    <xf numFmtId="7" fontId="5" fillId="2" borderId="4" xfId="0" applyNumberFormat="1" applyFont="1" applyFill="1" applyBorder="1" applyAlignment="1">
      <alignment horizontal="center" vertical="center" wrapText="1"/>
    </xf>
    <xf numFmtId="7" fontId="12" fillId="5" borderId="4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7" fontId="4" fillId="2" borderId="4" xfId="0" applyNumberFormat="1" applyFont="1" applyFill="1" applyBorder="1" applyAlignment="1">
      <alignment horizontal="center" vertical="center"/>
    </xf>
    <xf numFmtId="10" fontId="25" fillId="5" borderId="4" xfId="3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7" fontId="9" fillId="2" borderId="4" xfId="0" applyNumberFormat="1" applyFont="1" applyFill="1" applyBorder="1" applyAlignment="1">
      <alignment horizontal="center" vertical="center"/>
    </xf>
    <xf numFmtId="7" fontId="10" fillId="0" borderId="4" xfId="1" applyNumberFormat="1" applyFont="1" applyBorder="1" applyAlignment="1">
      <alignment horizontal="center" vertical="center" wrapText="1"/>
    </xf>
    <xf numFmtId="165" fontId="5" fillId="2" borderId="4" xfId="3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center" wrapText="1"/>
    </xf>
    <xf numFmtId="7" fontId="7" fillId="2" borderId="4" xfId="0" applyNumberFormat="1" applyFont="1" applyFill="1" applyBorder="1" applyAlignment="1">
      <alignment horizontal="left" vertical="center" wrapText="1"/>
    </xf>
    <xf numFmtId="7" fontId="7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/>
    <xf numFmtId="164" fontId="10" fillId="2" borderId="4" xfId="0" applyNumberFormat="1" applyFont="1" applyFill="1" applyBorder="1" applyAlignment="1">
      <alignment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2" fillId="5" borderId="4" xfId="0" applyNumberFormat="1" applyFont="1" applyFill="1" applyBorder="1" applyAlignment="1">
      <alignment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right" vertical="center"/>
    </xf>
    <xf numFmtId="7" fontId="4" fillId="2" borderId="4" xfId="1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7" fontId="9" fillId="2" borderId="4" xfId="0" applyNumberFormat="1" applyFont="1" applyFill="1" applyBorder="1" applyAlignment="1">
      <alignment vertical="center" wrapText="1"/>
    </xf>
    <xf numFmtId="7" fontId="9" fillId="2" borderId="4" xfId="0" applyNumberFormat="1" applyFont="1" applyFill="1" applyBorder="1" applyAlignment="1">
      <alignment horizontal="center" vertical="center" wrapText="1"/>
    </xf>
    <xf numFmtId="10" fontId="5" fillId="2" borderId="4" xfId="3" applyNumberFormat="1" applyFont="1" applyFill="1" applyBorder="1" applyAlignment="1">
      <alignment horizontal="center"/>
    </xf>
    <xf numFmtId="7" fontId="5" fillId="2" borderId="4" xfId="0" applyNumberFormat="1" applyFont="1" applyFill="1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21" fillId="0" borderId="3" xfId="0" applyFont="1" applyBorder="1" applyAlignment="1">
      <alignment horizontal="right" vertical="center"/>
    </xf>
    <xf numFmtId="8" fontId="0" fillId="0" borderId="0" xfId="0" applyNumberFormat="1" applyAlignment="1">
      <alignment vertical="center"/>
    </xf>
    <xf numFmtId="166" fontId="0" fillId="0" borderId="3" xfId="0" applyNumberFormat="1" applyBorder="1" applyAlignment="1">
      <alignment horizontal="center" vertical="center"/>
    </xf>
    <xf numFmtId="166" fontId="21" fillId="0" borderId="3" xfId="0" applyNumberFormat="1" applyFont="1" applyBorder="1" applyAlignment="1">
      <alignment horizontal="center" vertical="center"/>
    </xf>
    <xf numFmtId="0" fontId="2" fillId="5" borderId="3" xfId="0" applyFont="1" applyFill="1" applyBorder="1" applyAlignment="1">
      <alignment horizontal="right" vertical="center"/>
    </xf>
    <xf numFmtId="166" fontId="2" fillId="5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/>
    </xf>
    <xf numFmtId="8" fontId="12" fillId="5" borderId="11" xfId="0" applyNumberFormat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8" fontId="0" fillId="2" borderId="12" xfId="0" applyNumberFormat="1" applyFill="1" applyBorder="1" applyAlignment="1">
      <alignment horizontal="center" vertical="center"/>
    </xf>
    <xf numFmtId="8" fontId="21" fillId="2" borderId="12" xfId="0" applyNumberFormat="1" applyFont="1" applyFill="1" applyBorder="1" applyAlignment="1">
      <alignment horizontal="center" vertical="center"/>
    </xf>
    <xf numFmtId="164" fontId="14" fillId="2" borderId="4" xfId="4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8" fontId="2" fillId="5" borderId="3" xfId="0" applyNumberFormat="1" applyFont="1" applyFill="1" applyBorder="1" applyAlignment="1">
      <alignment horizontal="center" vertical="center"/>
    </xf>
    <xf numFmtId="165" fontId="10" fillId="2" borderId="4" xfId="3" applyNumberFormat="1" applyFont="1" applyFill="1" applyBorder="1" applyAlignment="1">
      <alignment horizontal="center" vertical="center" wrapText="1"/>
    </xf>
    <xf numFmtId="8" fontId="21" fillId="2" borderId="3" xfId="0" applyNumberFormat="1" applyFont="1" applyFill="1" applyBorder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8" fontId="0" fillId="9" borderId="3" xfId="0" applyNumberFormat="1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14" fontId="21" fillId="9" borderId="3" xfId="0" applyNumberFormat="1" applyFont="1" applyFill="1" applyBorder="1" applyAlignment="1">
      <alignment horizontal="center" vertical="center"/>
    </xf>
    <xf numFmtId="10" fontId="0" fillId="9" borderId="3" xfId="3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9" fillId="2" borderId="5" xfId="0" applyFont="1" applyFill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0" fillId="9" borderId="4" xfId="0" applyFill="1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2" fillId="5" borderId="23" xfId="0" applyFont="1" applyFill="1" applyBorder="1" applyAlignment="1" applyProtection="1">
      <alignment horizontal="center" vertical="center" wrapText="1"/>
      <protection locked="0"/>
    </xf>
    <xf numFmtId="0" fontId="20" fillId="5" borderId="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1" fillId="2" borderId="0" xfId="0" applyFont="1" applyFill="1" applyAlignment="1">
      <alignment horizontal="center" vertical="center"/>
    </xf>
    <xf numFmtId="14" fontId="21" fillId="2" borderId="0" xfId="0" applyNumberFormat="1" applyFont="1" applyFill="1" applyAlignment="1">
      <alignment horizontal="center" vertical="center"/>
    </xf>
    <xf numFmtId="8" fontId="0" fillId="2" borderId="0" xfId="0" applyNumberFormat="1" applyFill="1" applyAlignment="1">
      <alignment horizontal="center" vertical="center"/>
    </xf>
    <xf numFmtId="8" fontId="21" fillId="2" borderId="0" xfId="0" applyNumberFormat="1" applyFont="1" applyFill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166" fontId="21" fillId="2" borderId="0" xfId="0" applyNumberFormat="1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vertical="center" wrapText="1"/>
    </xf>
    <xf numFmtId="10" fontId="0" fillId="2" borderId="0" xfId="3" applyNumberFormat="1" applyFont="1" applyFill="1" applyBorder="1" applyAlignment="1">
      <alignment horizontal="center" vertical="center"/>
    </xf>
    <xf numFmtId="8" fontId="3" fillId="2" borderId="0" xfId="0" applyNumberFormat="1" applyFont="1" applyFill="1" applyAlignment="1">
      <alignment horizontal="left" vertical="center"/>
    </xf>
    <xf numFmtId="0" fontId="0" fillId="4" borderId="3" xfId="0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center" vertical="center"/>
    </xf>
    <xf numFmtId="8" fontId="7" fillId="2" borderId="12" xfId="0" applyNumberFormat="1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8" fontId="12" fillId="7" borderId="11" xfId="0" applyNumberFormat="1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/>
    </xf>
    <xf numFmtId="8" fontId="12" fillId="8" borderId="11" xfId="0" applyNumberFormat="1" applyFont="1" applyFill="1" applyBorder="1" applyAlignment="1">
      <alignment horizontal="center" vertical="center"/>
    </xf>
    <xf numFmtId="0" fontId="9" fillId="9" borderId="0" xfId="0" applyFont="1" applyFill="1" applyAlignment="1">
      <alignment horizontal="left" vertical="center"/>
    </xf>
    <xf numFmtId="0" fontId="39" fillId="2" borderId="4" xfId="0" applyFont="1" applyFill="1" applyBorder="1" applyAlignment="1">
      <alignment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14" fontId="4" fillId="2" borderId="4" xfId="0" applyNumberFormat="1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12" fillId="8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8" fontId="4" fillId="2" borderId="4" xfId="2" applyNumberFormat="1" applyFont="1" applyFill="1" applyBorder="1" applyAlignment="1">
      <alignment horizontal="center" vertical="center"/>
    </xf>
    <xf numFmtId="0" fontId="28" fillId="6" borderId="4" xfId="0" applyFont="1" applyFill="1" applyBorder="1" applyAlignment="1">
      <alignment horizontal="center" vertical="center" wrapText="1"/>
    </xf>
    <xf numFmtId="14" fontId="21" fillId="0" borderId="4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4" fontId="12" fillId="7" borderId="4" xfId="0" applyNumberFormat="1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0" fontId="20" fillId="5" borderId="15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justifyLastLine="1"/>
    </xf>
    <xf numFmtId="0" fontId="2" fillId="7" borderId="8" xfId="0" applyFont="1" applyFill="1" applyBorder="1" applyAlignment="1">
      <alignment horizontal="center" vertical="center" justifyLastLine="1"/>
    </xf>
    <xf numFmtId="0" fontId="2" fillId="7" borderId="17" xfId="0" applyFont="1" applyFill="1" applyBorder="1" applyAlignment="1">
      <alignment horizontal="center" vertical="center" justifyLastLine="1"/>
    </xf>
    <xf numFmtId="0" fontId="2" fillId="8" borderId="16" xfId="0" applyFont="1" applyFill="1" applyBorder="1" applyAlignment="1">
      <alignment horizontal="center" vertical="center" justifyLastLine="1"/>
    </xf>
    <xf numFmtId="0" fontId="2" fillId="8" borderId="8" xfId="0" applyFont="1" applyFill="1" applyBorder="1" applyAlignment="1">
      <alignment horizontal="center" vertical="center" justifyLastLine="1"/>
    </xf>
    <xf numFmtId="0" fontId="2" fillId="8" borderId="17" xfId="0" applyFont="1" applyFill="1" applyBorder="1" applyAlignment="1">
      <alignment horizontal="center" vertical="center" justifyLastLine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</cellXfs>
  <cellStyles count="11">
    <cellStyle name="Excel Built-in Percent" xfId="9" xr:uid="{65C621C0-05E4-46D8-9D49-3AF336D5D3FC}"/>
    <cellStyle name="Moeda" xfId="2" builtinId="4"/>
    <cellStyle name="Normal" xfId="0" builtinId="0"/>
    <cellStyle name="Normal 2" xfId="4" xr:uid="{8D921AFF-359D-4B59-B0FD-A1103FD34188}"/>
    <cellStyle name="Normal 2 3" xfId="5" xr:uid="{33F83231-A319-41C1-BA93-8160D355468F}"/>
    <cellStyle name="Normal 6" xfId="10" xr:uid="{00BF7903-F2E8-4BF8-A973-518587045FFF}"/>
    <cellStyle name="Porcentagem" xfId="3" builtinId="5"/>
    <cellStyle name="Porcentagem 2 2" xfId="7" xr:uid="{3F9B8B17-FCB5-4902-84A8-402D1598C697}"/>
    <cellStyle name="Porcentagem 2 2 2" xfId="6" xr:uid="{ACCD51A7-3F21-47E7-8160-2546F4913BDA}"/>
    <cellStyle name="Porcentagem 4" xfId="8" xr:uid="{0E7CFD49-B05E-47EC-9224-A3F11586E006}"/>
    <cellStyle name="Vírgula" xfId="1" builtinId="3"/>
  </cellStyles>
  <dxfs count="6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M&#195;O DE OBRA'!D184"/><Relationship Id="rId1" Type="http://schemas.openxmlformats.org/officeDocument/2006/relationships/hyperlink" Target="#'M&#195;O DE OBRA'!D25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1285874</xdr:colOff>
      <xdr:row>2</xdr:row>
      <xdr:rowOff>19050</xdr:rowOff>
    </xdr:from>
    <xdr:to>
      <xdr:col>6</xdr:col>
      <xdr:colOff>1562100</xdr:colOff>
      <xdr:row>11</xdr:row>
      <xdr:rowOff>342900</xdr:rowOff>
    </xdr:to>
    <xdr:sp macro="" textlink="">
      <xdr:nvSpPr>
        <xdr:cNvPr id="4" name="Retângulo: Cantos Arredondados 3">
          <a:extLst>
            <a:ext uri="{FF2B5EF4-FFF2-40B4-BE49-F238E27FC236}">
              <a16:creationId xmlns:a16="http://schemas.microsoft.com/office/drawing/2014/main" id="{DAFA083B-F4B6-B340-6A99-B67F20088DEA}"/>
            </a:ext>
          </a:extLst>
        </xdr:cNvPr>
        <xdr:cNvSpPr/>
      </xdr:nvSpPr>
      <xdr:spPr>
        <a:xfrm>
          <a:off x="5314949" y="409575"/>
          <a:ext cx="5019676" cy="2790825"/>
        </a:xfrm>
        <a:prstGeom prst="roundRect">
          <a:avLst/>
        </a:prstGeom>
        <a:solidFill>
          <a:schemeClr val="bg1"/>
        </a:solidFill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2000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2000">
            <a:solidFill>
              <a:srgbClr val="C00000"/>
            </a:solidFill>
          </a:endParaRPr>
        </a:p>
        <a:p>
          <a:pPr algn="l"/>
          <a:r>
            <a:rPr lang="pt-BR" sz="2000">
              <a:solidFill>
                <a:srgbClr val="C00000"/>
              </a:solidFill>
            </a:rPr>
            <a:t>Como</a:t>
          </a:r>
          <a:r>
            <a:rPr lang="pt-BR" sz="2000" baseline="0">
              <a:solidFill>
                <a:srgbClr val="C00000"/>
              </a:solidFill>
            </a:rPr>
            <a:t> forma de direcionar e facilitar o preenchimento desta planilha, informamos que </a:t>
          </a:r>
          <a:r>
            <a:rPr lang="pt-BR" sz="2000" b="1" baseline="0">
              <a:solidFill>
                <a:srgbClr val="C00000"/>
              </a:solidFill>
            </a:rPr>
            <a:t>as células identificadas na cor </a:t>
          </a:r>
          <a:r>
            <a:rPr lang="pt-BR" sz="2800" b="1" baseline="0">
              <a:solidFill>
                <a:schemeClr val="bg1">
                  <a:lumMod val="50000"/>
                </a:schemeClr>
              </a:solidFill>
            </a:rPr>
            <a:t>CINZA</a:t>
          </a:r>
          <a:r>
            <a:rPr lang="pt-BR" sz="2800" b="1" baseline="0">
              <a:solidFill>
                <a:srgbClr val="C00000"/>
              </a:solidFill>
            </a:rPr>
            <a:t> </a:t>
          </a:r>
          <a:r>
            <a:rPr lang="pt-BR" sz="2000" b="1" baseline="0">
              <a:solidFill>
                <a:srgbClr val="C00000"/>
              </a:solidFill>
            </a:rPr>
            <a:t>são aquelas que os senhores devem prestar as informações</a:t>
          </a:r>
          <a:r>
            <a:rPr lang="pt-BR" sz="2000" baseline="0">
              <a:solidFill>
                <a:srgbClr val="C00000"/>
              </a:solidFill>
            </a:rPr>
            <a:t>.</a:t>
          </a:r>
          <a:endParaRPr lang="pt-BR" sz="2000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19051</xdr:colOff>
      <xdr:row>180</xdr:row>
      <xdr:rowOff>6926</xdr:rowOff>
    </xdr:from>
    <xdr:to>
      <xdr:col>3</xdr:col>
      <xdr:colOff>361951</xdr:colOff>
      <xdr:row>183</xdr:row>
      <xdr:rowOff>142009</xdr:rowOff>
    </xdr:to>
    <xdr:sp macro="" textlink="">
      <xdr:nvSpPr>
        <xdr:cNvPr id="6" name="Seta: para Cim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EB421E-B890-EC04-69F1-4287756BC82C}"/>
            </a:ext>
          </a:extLst>
        </xdr:cNvPr>
        <xdr:cNvSpPr/>
      </xdr:nvSpPr>
      <xdr:spPr>
        <a:xfrm>
          <a:off x="6219826" y="46679426"/>
          <a:ext cx="342900" cy="763733"/>
        </a:xfrm>
        <a:prstGeom prst="up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28574</xdr:colOff>
      <xdr:row>3</xdr:row>
      <xdr:rowOff>85725</xdr:rowOff>
    </xdr:from>
    <xdr:to>
      <xdr:col>4</xdr:col>
      <xdr:colOff>19049</xdr:colOff>
      <xdr:row>10</xdr:row>
      <xdr:rowOff>76199</xdr:rowOff>
    </xdr:to>
    <xdr:sp macro="" textlink="">
      <xdr:nvSpPr>
        <xdr:cNvPr id="7" name="Seta: para Baixo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FE71702-9EB4-AA24-86CC-169AB2BC7AB7}"/>
            </a:ext>
          </a:extLst>
        </xdr:cNvPr>
        <xdr:cNvSpPr/>
      </xdr:nvSpPr>
      <xdr:spPr>
        <a:xfrm>
          <a:off x="6229349" y="657225"/>
          <a:ext cx="371475" cy="800099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 cap="all" baseline="0"/>
        </a:p>
      </xdr:txBody>
    </xdr:sp>
    <xdr:clientData/>
  </xdr:twoCellAnchor>
  <xdr:twoCellAnchor>
    <xdr:from>
      <xdr:col>10</xdr:col>
      <xdr:colOff>70139</xdr:colOff>
      <xdr:row>0</xdr:row>
      <xdr:rowOff>170585</xdr:rowOff>
    </xdr:from>
    <xdr:to>
      <xdr:col>20</xdr:col>
      <xdr:colOff>371475</xdr:colOff>
      <xdr:row>10</xdr:row>
      <xdr:rowOff>120362</xdr:rowOff>
    </xdr:to>
    <xdr:sp macro="" textlink="">
      <xdr:nvSpPr>
        <xdr:cNvPr id="8" name="Retângulo: Cantos Arredondados 7">
          <a:extLst>
            <a:ext uri="{FF2B5EF4-FFF2-40B4-BE49-F238E27FC236}">
              <a16:creationId xmlns:a16="http://schemas.microsoft.com/office/drawing/2014/main" id="{A737C42A-3A09-4CEE-BB6C-CB836D3AD582}"/>
            </a:ext>
          </a:extLst>
        </xdr:cNvPr>
        <xdr:cNvSpPr/>
      </xdr:nvSpPr>
      <xdr:spPr>
        <a:xfrm>
          <a:off x="10823864" y="170585"/>
          <a:ext cx="4111336" cy="1330902"/>
        </a:xfrm>
        <a:prstGeom prst="round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/>
            <a:t>Senhores licitantes,</a:t>
          </a:r>
        </a:p>
        <a:p>
          <a:pPr algn="l"/>
          <a:endParaRPr lang="pt-BR" sz="1050"/>
        </a:p>
        <a:p>
          <a:pPr algn="l"/>
          <a:r>
            <a:rPr lang="pt-BR" sz="1200"/>
            <a:t>Quaisquer alterações nas memórias ou bases de cálculos, bem como nas fórmulas da presente planilha devem ser formalmente identificadas</a:t>
          </a:r>
          <a:r>
            <a:rPr lang="pt-BR" sz="1200" baseline="0"/>
            <a:t> na planilha e devem ser expostas e justificadas </a:t>
          </a:r>
          <a:r>
            <a:rPr lang="pt-BR" sz="1200"/>
            <a:t> conforme Anexo I do Termo de Referência.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66675</xdr:rowOff>
    </xdr:from>
    <xdr:to>
      <xdr:col>14</xdr:col>
      <xdr:colOff>171450</xdr:colOff>
      <xdr:row>9</xdr:row>
      <xdr:rowOff>392906</xdr:rowOff>
    </xdr:to>
    <xdr:sp macro="" textlink="">
      <xdr:nvSpPr>
        <xdr:cNvPr id="2" name="Retângulo: Cantos Arredondados 1">
          <a:extLst>
            <a:ext uri="{FF2B5EF4-FFF2-40B4-BE49-F238E27FC236}">
              <a16:creationId xmlns:a16="http://schemas.microsoft.com/office/drawing/2014/main" id="{B879FC41-7C1E-4D22-B2AC-D5F1B00DAC90}"/>
            </a:ext>
          </a:extLst>
        </xdr:cNvPr>
        <xdr:cNvSpPr/>
      </xdr:nvSpPr>
      <xdr:spPr>
        <a:xfrm>
          <a:off x="11863388" y="66675"/>
          <a:ext cx="4345781" cy="2076450"/>
        </a:xfrm>
        <a:prstGeom prst="round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600"/>
            <a:t>Senhores licitantes,</a:t>
          </a:r>
        </a:p>
        <a:p>
          <a:pPr algn="l"/>
          <a:endParaRPr lang="pt-BR" sz="1600"/>
        </a:p>
        <a:p>
          <a:pPr algn="l"/>
          <a:r>
            <a:rPr lang="pt-BR" sz="1600"/>
            <a:t>Como</a:t>
          </a:r>
          <a:r>
            <a:rPr lang="pt-BR" sz="1600" baseline="0"/>
            <a:t> forma de direcionar e facilitar o preenchimento desta planilha, informamos que </a:t>
          </a:r>
          <a:r>
            <a:rPr lang="pt-BR" sz="1600" b="1" baseline="0"/>
            <a:t>as células identificadas na cor </a:t>
          </a:r>
          <a:r>
            <a:rPr lang="pt-BR" sz="1600" b="1" baseline="0">
              <a:solidFill>
                <a:schemeClr val="bg1"/>
              </a:solidFill>
            </a:rPr>
            <a:t>CINZA</a:t>
          </a:r>
          <a:r>
            <a:rPr lang="pt-BR" sz="1600" b="1" baseline="0"/>
            <a:t> (ou que mudarem para essa cor) são aquelas que os senhores devem prestar as informações</a:t>
          </a:r>
          <a:r>
            <a:rPr lang="pt-BR" sz="1600" baseline="0"/>
            <a:t>.</a:t>
          </a:r>
          <a:endParaRPr lang="pt-BR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7B82-DC0E-4250-AFC3-C88FAC091048}">
  <dimension ref="B2:K67"/>
  <sheetViews>
    <sheetView showGridLines="0" tabSelected="1" zoomScaleNormal="100" workbookViewId="0">
      <selection activeCell="D69" sqref="D69"/>
    </sheetView>
  </sheetViews>
  <sheetFormatPr defaultRowHeight="15"/>
  <cols>
    <col min="1" max="1" width="4.28515625" style="59" customWidth="1"/>
    <col min="2" max="2" width="32.42578125" style="60" customWidth="1"/>
    <col min="3" max="6" width="23.7109375" style="62" customWidth="1"/>
    <col min="7" max="9" width="23.7109375" style="59" customWidth="1"/>
    <col min="10" max="10" width="11.7109375" style="59" customWidth="1"/>
    <col min="11" max="11" width="13" style="59" customWidth="1"/>
    <col min="12" max="16384" width="9.140625" style="59"/>
  </cols>
  <sheetData>
    <row r="2" spans="2:11" ht="15.75">
      <c r="B2" s="239" t="s">
        <v>0</v>
      </c>
      <c r="C2" s="199"/>
    </row>
    <row r="3" spans="2:11" ht="15.75">
      <c r="B3" s="239" t="s">
        <v>1</v>
      </c>
      <c r="C3" s="199"/>
    </row>
    <row r="4" spans="2:11" ht="15.75" thickBot="1">
      <c r="K4" s="84"/>
    </row>
    <row r="5" spans="2:11" ht="38.25" thickBot="1">
      <c r="C5" s="218" t="s">
        <v>2</v>
      </c>
      <c r="D5" s="220"/>
      <c r="E5" s="220"/>
      <c r="F5" s="220"/>
    </row>
    <row r="6" spans="2:11" ht="30.75" thickBot="1">
      <c r="C6" s="219" t="s">
        <v>3</v>
      </c>
      <c r="D6" s="221"/>
      <c r="E6" s="221"/>
      <c r="F6" s="221"/>
    </row>
    <row r="7" spans="2:11" ht="30.75" thickBot="1">
      <c r="B7" s="61" t="s">
        <v>4</v>
      </c>
      <c r="C7" s="202"/>
      <c r="D7" s="222"/>
      <c r="E7" s="222"/>
      <c r="F7" s="222"/>
    </row>
    <row r="8" spans="2:11" ht="15.75" thickBot="1">
      <c r="B8" s="61" t="s">
        <v>5</v>
      </c>
      <c r="C8" s="201"/>
      <c r="D8" s="181"/>
      <c r="E8" s="181"/>
      <c r="F8" s="181"/>
    </row>
    <row r="9" spans="2:11" ht="15.75" thickBot="1">
      <c r="B9" s="61" t="s">
        <v>6</v>
      </c>
      <c r="C9" s="203">
        <v>45108</v>
      </c>
      <c r="D9" s="223"/>
      <c r="E9" s="223"/>
      <c r="F9" s="223"/>
    </row>
    <row r="10" spans="2:11" ht="15.75" thickBot="1">
      <c r="B10" s="61" t="s">
        <v>7</v>
      </c>
      <c r="C10" s="200"/>
      <c r="D10" s="224"/>
      <c r="E10" s="224"/>
      <c r="F10" s="224"/>
    </row>
    <row r="11" spans="2:11" ht="15.75" thickBot="1">
      <c r="B11" s="61" t="s">
        <v>8</v>
      </c>
      <c r="C11" s="198">
        <v>44</v>
      </c>
      <c r="D11" s="181"/>
      <c r="E11" s="181"/>
      <c r="F11" s="181"/>
    </row>
    <row r="12" spans="2:11" ht="30.75" thickBot="1">
      <c r="B12" s="61" t="s">
        <v>9</v>
      </c>
      <c r="C12" s="196">
        <f t="shared" ref="C12" si="0">C10/44*C11</f>
        <v>0</v>
      </c>
      <c r="D12" s="225"/>
      <c r="E12" s="225"/>
      <c r="F12" s="225"/>
    </row>
    <row r="13" spans="2:11" ht="15.75" thickBot="1">
      <c r="B13" s="61" t="s">
        <v>10</v>
      </c>
      <c r="C13" s="200">
        <v>0</v>
      </c>
      <c r="D13" s="224"/>
      <c r="E13" s="224"/>
      <c r="F13" s="224"/>
    </row>
    <row r="14" spans="2:11" ht="15.75" thickBot="1">
      <c r="B14" s="232" t="s">
        <v>11</v>
      </c>
      <c r="C14" s="200">
        <v>0</v>
      </c>
      <c r="D14" s="231" t="s">
        <v>12</v>
      </c>
      <c r="E14" s="224"/>
      <c r="F14" s="224"/>
    </row>
    <row r="15" spans="2:11" ht="15.75" thickBot="1">
      <c r="B15" s="61" t="s">
        <v>13</v>
      </c>
      <c r="C15" s="200">
        <v>0</v>
      </c>
      <c r="D15" s="224"/>
      <c r="E15" s="224"/>
      <c r="F15" s="224"/>
    </row>
    <row r="16" spans="2:11" ht="15.75" thickBot="1">
      <c r="B16" s="61" t="s">
        <v>14</v>
      </c>
      <c r="C16" s="200">
        <f>C15*22</f>
        <v>0</v>
      </c>
      <c r="D16" s="224"/>
      <c r="E16" s="224"/>
      <c r="F16" s="224"/>
    </row>
    <row r="17" spans="2:8" ht="30.75" thickBot="1">
      <c r="B17" s="61" t="s">
        <v>15</v>
      </c>
      <c r="C17" s="200">
        <v>0</v>
      </c>
      <c r="D17" s="224"/>
      <c r="E17" s="224"/>
      <c r="F17" s="224"/>
    </row>
    <row r="18" spans="2:8" ht="15.75" thickBot="1">
      <c r="B18" s="61" t="s">
        <v>16</v>
      </c>
      <c r="C18" s="200">
        <v>0</v>
      </c>
      <c r="D18" s="224"/>
      <c r="E18" s="224"/>
      <c r="F18" s="224"/>
    </row>
    <row r="19" spans="2:8" ht="30.75" thickBot="1">
      <c r="B19" s="61" t="s">
        <v>17</v>
      </c>
      <c r="C19" s="200">
        <v>0</v>
      </c>
      <c r="D19" s="224"/>
      <c r="E19" s="224"/>
      <c r="F19" s="224"/>
    </row>
    <row r="20" spans="2:8" ht="15.75" thickBot="1">
      <c r="B20" s="61" t="s">
        <v>18</v>
      </c>
      <c r="C20" s="200">
        <v>0</v>
      </c>
      <c r="D20" s="224"/>
      <c r="E20" s="224"/>
      <c r="F20" s="224"/>
    </row>
    <row r="21" spans="2:8" ht="15.75" thickBot="1">
      <c r="B21" s="61" t="s">
        <v>19</v>
      </c>
      <c r="C21" s="201" t="s">
        <v>20</v>
      </c>
      <c r="D21" s="181"/>
      <c r="E21" s="181"/>
      <c r="F21" s="181"/>
    </row>
    <row r="22" spans="2:8" ht="45" customHeight="1">
      <c r="F22" s="181"/>
      <c r="G22" s="178"/>
      <c r="H22" s="178"/>
    </row>
    <row r="23" spans="2:8" ht="15.75" customHeight="1">
      <c r="C23" s="242" t="s">
        <v>21</v>
      </c>
      <c r="D23" s="242"/>
      <c r="E23" s="242"/>
      <c r="F23" s="220"/>
      <c r="G23" s="220"/>
      <c r="H23" s="220"/>
    </row>
    <row r="24" spans="2:8" ht="15.75" customHeight="1" thickBot="1">
      <c r="C24" s="58" t="s">
        <v>22</v>
      </c>
      <c r="D24" s="58" t="s">
        <v>23</v>
      </c>
      <c r="E24" s="217" t="s">
        <v>24</v>
      </c>
      <c r="F24" s="221"/>
      <c r="G24" s="221"/>
      <c r="H24" s="221"/>
    </row>
    <row r="25" spans="2:8" ht="30.75" thickBot="1">
      <c r="B25" s="61" t="s">
        <v>3</v>
      </c>
      <c r="C25" s="174">
        <v>2</v>
      </c>
      <c r="D25" s="174">
        <v>1</v>
      </c>
      <c r="E25" s="175"/>
      <c r="F25" s="226"/>
      <c r="G25" s="227"/>
      <c r="H25" s="227"/>
    </row>
    <row r="26" spans="2:8" ht="15.75" customHeight="1" thickBot="1">
      <c r="B26" s="176" t="s">
        <v>25</v>
      </c>
      <c r="C26" s="177">
        <f>SUM(C25:C25)</f>
        <v>2</v>
      </c>
      <c r="D26" s="177">
        <f>SUM(D25:D25)</f>
        <v>1</v>
      </c>
      <c r="E26" s="177"/>
      <c r="F26" s="228"/>
      <c r="G26" s="228"/>
      <c r="H26" s="228"/>
    </row>
    <row r="27" spans="2:8" ht="45" customHeight="1" thickBot="1"/>
    <row r="28" spans="2:8" ht="38.25" thickBot="1">
      <c r="C28" s="218" t="s">
        <v>26</v>
      </c>
      <c r="D28" s="229"/>
      <c r="E28" s="229"/>
      <c r="F28" s="229"/>
    </row>
    <row r="29" spans="2:8" ht="45.75" thickBot="1">
      <c r="C29" s="219" t="s">
        <v>3</v>
      </c>
      <c r="D29" s="221"/>
      <c r="E29" s="211" t="s">
        <v>27</v>
      </c>
      <c r="F29" s="58" t="s">
        <v>28</v>
      </c>
      <c r="G29" s="58" t="s">
        <v>29</v>
      </c>
      <c r="H29" s="58" t="s">
        <v>30</v>
      </c>
    </row>
    <row r="30" spans="2:8" ht="15.75" thickBot="1">
      <c r="B30" s="171" t="s">
        <v>22</v>
      </c>
      <c r="C30" s="64">
        <v>0</v>
      </c>
      <c r="D30" s="224"/>
      <c r="E30" s="199" t="s">
        <v>31</v>
      </c>
      <c r="F30" s="200">
        <v>0</v>
      </c>
      <c r="G30" s="64">
        <f t="shared" ref="G30:G31" si="1">F30*2</f>
        <v>0</v>
      </c>
      <c r="H30" s="94">
        <f t="shared" ref="H30:H31" si="2">G30*22</f>
        <v>0</v>
      </c>
    </row>
    <row r="31" spans="2:8" ht="15.75" thickBot="1">
      <c r="B31" s="171" t="s">
        <v>23</v>
      </c>
      <c r="C31" s="64">
        <f>IF($H31-(C$12*6%)&lt;0,0,$H31-(C$12*6%))</f>
        <v>0</v>
      </c>
      <c r="D31" s="224"/>
      <c r="E31" s="199" t="s">
        <v>32</v>
      </c>
      <c r="F31" s="200">
        <v>0</v>
      </c>
      <c r="G31" s="64">
        <f t="shared" si="1"/>
        <v>0</v>
      </c>
      <c r="H31" s="94">
        <f t="shared" si="2"/>
        <v>0</v>
      </c>
    </row>
    <row r="32" spans="2:8" ht="45" customHeight="1" thickBot="1"/>
    <row r="33" spans="2:8" ht="38.25" thickBot="1">
      <c r="C33" s="218" t="s">
        <v>33</v>
      </c>
      <c r="D33" s="229"/>
      <c r="E33" s="218" t="s">
        <v>34</v>
      </c>
      <c r="F33" s="229"/>
      <c r="H33" s="173"/>
    </row>
    <row r="34" spans="2:8" ht="30.75" thickBot="1">
      <c r="C34" s="219" t="s">
        <v>3</v>
      </c>
      <c r="D34" s="221" t="s">
        <v>35</v>
      </c>
      <c r="E34" s="219" t="s">
        <v>36</v>
      </c>
      <c r="F34" s="221" t="s">
        <v>37</v>
      </c>
    </row>
    <row r="35" spans="2:8" ht="15.75" thickBot="1">
      <c r="C35" s="64">
        <f>C16*80%</f>
        <v>0</v>
      </c>
      <c r="D35" s="224"/>
      <c r="E35" s="204">
        <v>0.03</v>
      </c>
      <c r="F35" s="224"/>
    </row>
    <row r="36" spans="2:8" ht="45" customHeight="1" thickBot="1"/>
    <row r="37" spans="2:8" ht="18.75" customHeight="1" thickBot="1">
      <c r="C37" s="243" t="s">
        <v>38</v>
      </c>
      <c r="D37" s="243"/>
      <c r="E37" s="229"/>
      <c r="F37" s="229"/>
    </row>
    <row r="38" spans="2:8" ht="15.75" thickBot="1">
      <c r="C38" s="58" t="s">
        <v>22</v>
      </c>
      <c r="D38" s="217" t="s">
        <v>23</v>
      </c>
      <c r="E38" s="221"/>
      <c r="F38" s="221"/>
    </row>
    <row r="39" spans="2:8" ht="15.75" thickBot="1">
      <c r="B39" s="171" t="s">
        <v>39</v>
      </c>
      <c r="C39" s="204">
        <v>7.5999999999999998E-2</v>
      </c>
      <c r="D39" s="204">
        <v>7.5999999999999998E-2</v>
      </c>
      <c r="E39" s="230"/>
      <c r="F39" s="230"/>
    </row>
    <row r="40" spans="2:8" ht="15.75" thickBot="1">
      <c r="B40" s="171" t="s">
        <v>40</v>
      </c>
      <c r="C40" s="204">
        <v>1.6500000000000001E-2</v>
      </c>
      <c r="D40" s="204">
        <v>1.6500000000000001E-2</v>
      </c>
      <c r="E40" s="230"/>
      <c r="F40" s="230"/>
    </row>
    <row r="41" spans="2:8" ht="15.75" thickBot="1">
      <c r="B41" s="171" t="s">
        <v>41</v>
      </c>
      <c r="C41" s="204"/>
      <c r="D41" s="204"/>
      <c r="E41" s="230"/>
      <c r="F41" s="230"/>
    </row>
    <row r="42" spans="2:8" ht="15.75" thickBot="1">
      <c r="B42" s="171" t="s">
        <v>42</v>
      </c>
      <c r="C42" s="204">
        <v>0.05</v>
      </c>
      <c r="D42" s="204">
        <v>0.04</v>
      </c>
      <c r="E42" s="230"/>
      <c r="F42" s="230"/>
    </row>
    <row r="43" spans="2:8" ht="45.75" thickBot="1">
      <c r="B43" s="61" t="s">
        <v>43</v>
      </c>
      <c r="C43" s="204"/>
      <c r="D43" s="204"/>
      <c r="E43" s="230"/>
      <c r="F43" s="230"/>
    </row>
    <row r="44" spans="2:8" ht="45" customHeight="1" thickBot="1"/>
    <row r="45" spans="2:8" ht="19.5" customHeight="1" thickBot="1">
      <c r="C45" s="243" t="s">
        <v>44</v>
      </c>
      <c r="D45" s="243"/>
      <c r="E45" s="229"/>
      <c r="F45" s="229"/>
    </row>
    <row r="46" spans="2:8" ht="15.75" thickBot="1">
      <c r="C46" s="58" t="s">
        <v>22</v>
      </c>
      <c r="D46" s="217" t="s">
        <v>23</v>
      </c>
      <c r="E46" s="221"/>
      <c r="F46" s="221"/>
    </row>
    <row r="47" spans="2:8" ht="15.75" thickBot="1">
      <c r="B47" s="171" t="s">
        <v>45</v>
      </c>
      <c r="C47" s="204">
        <v>0.06</v>
      </c>
      <c r="D47" s="204">
        <v>0.06</v>
      </c>
      <c r="E47" s="230"/>
      <c r="F47" s="230"/>
    </row>
    <row r="48" spans="2:8" ht="15.75" thickBot="1">
      <c r="B48" s="171" t="s">
        <v>46</v>
      </c>
      <c r="C48" s="204">
        <v>6.7900000000000002E-2</v>
      </c>
      <c r="D48" s="204">
        <v>6.7900000000000002E-2</v>
      </c>
      <c r="E48" s="230"/>
      <c r="F48" s="230"/>
    </row>
    <row r="49" spans="2:7" ht="45" customHeight="1"/>
    <row r="50" spans="2:7" ht="18.75">
      <c r="C50" s="241" t="s">
        <v>47</v>
      </c>
      <c r="D50" s="241"/>
      <c r="E50" s="241"/>
      <c r="F50" s="59"/>
      <c r="G50" s="205"/>
    </row>
    <row r="51" spans="2:7" ht="15.75" thickBot="1">
      <c r="C51" s="58" t="s">
        <v>48</v>
      </c>
      <c r="D51" s="58" t="s">
        <v>49</v>
      </c>
      <c r="E51" s="58" t="s">
        <v>50</v>
      </c>
      <c r="F51" s="59"/>
    </row>
    <row r="52" spans="2:7" ht="15.75" thickBot="1">
      <c r="B52" s="61" t="s">
        <v>51</v>
      </c>
      <c r="C52" s="63">
        <v>2</v>
      </c>
      <c r="D52" s="200">
        <v>0</v>
      </c>
      <c r="E52" s="64">
        <f>C52*D52</f>
        <v>0</v>
      </c>
      <c r="G52" s="62"/>
    </row>
    <row r="53" spans="2:7" ht="15.75" thickBot="1">
      <c r="B53" s="61" t="s">
        <v>52</v>
      </c>
      <c r="C53" s="63">
        <v>4</v>
      </c>
      <c r="D53" s="200">
        <v>0</v>
      </c>
      <c r="E53" s="64">
        <f t="shared" ref="E53:E64" si="3">C53*D53</f>
        <v>0</v>
      </c>
      <c r="G53" s="197"/>
    </row>
    <row r="54" spans="2:7" ht="15.75" thickBot="1">
      <c r="B54" s="171" t="s">
        <v>53</v>
      </c>
      <c r="C54" s="63">
        <v>4</v>
      </c>
      <c r="D54" s="200">
        <v>0</v>
      </c>
      <c r="E54" s="64">
        <f t="shared" si="3"/>
        <v>0</v>
      </c>
      <c r="G54" s="62"/>
    </row>
    <row r="55" spans="2:7" ht="15.75" thickBot="1">
      <c r="B55" s="171" t="s">
        <v>54</v>
      </c>
      <c r="C55" s="63">
        <v>4</v>
      </c>
      <c r="D55" s="200">
        <v>0</v>
      </c>
      <c r="E55" s="64">
        <f t="shared" si="3"/>
        <v>0</v>
      </c>
      <c r="G55" s="62"/>
    </row>
    <row r="56" spans="2:7" ht="15.75" thickBot="1">
      <c r="B56" s="171" t="s">
        <v>55</v>
      </c>
      <c r="C56" s="63">
        <v>4</v>
      </c>
      <c r="D56" s="200">
        <v>0</v>
      </c>
      <c r="E56" s="64">
        <f t="shared" si="3"/>
        <v>0</v>
      </c>
      <c r="G56" s="62"/>
    </row>
    <row r="57" spans="2:7" ht="15.75" thickBot="1">
      <c r="B57" s="171" t="s">
        <v>56</v>
      </c>
      <c r="C57" s="63">
        <v>1</v>
      </c>
      <c r="D57" s="200">
        <v>0</v>
      </c>
      <c r="E57" s="64">
        <f t="shared" si="3"/>
        <v>0</v>
      </c>
      <c r="G57" s="62"/>
    </row>
    <row r="58" spans="2:7" ht="15.75" thickBot="1">
      <c r="B58" s="171" t="s">
        <v>57</v>
      </c>
      <c r="C58" s="63">
        <v>2</v>
      </c>
      <c r="D58" s="200">
        <v>0</v>
      </c>
      <c r="E58" s="64">
        <f t="shared" si="3"/>
        <v>0</v>
      </c>
      <c r="G58" s="62"/>
    </row>
    <row r="59" spans="2:7" ht="15.75" thickBot="1">
      <c r="B59" s="171" t="s">
        <v>58</v>
      </c>
      <c r="C59" s="63">
        <v>2</v>
      </c>
      <c r="D59" s="200">
        <v>0</v>
      </c>
      <c r="E59" s="64">
        <f t="shared" si="3"/>
        <v>0</v>
      </c>
      <c r="G59" s="62"/>
    </row>
    <row r="60" spans="2:7" ht="15.75" thickBot="1">
      <c r="B60" s="171" t="s">
        <v>59</v>
      </c>
      <c r="C60" s="63">
        <v>6</v>
      </c>
      <c r="D60" s="200">
        <v>0</v>
      </c>
      <c r="E60" s="64">
        <f t="shared" si="3"/>
        <v>0</v>
      </c>
      <c r="G60" s="62"/>
    </row>
    <row r="61" spans="2:7" ht="15.75" thickBot="1">
      <c r="B61" s="171" t="s">
        <v>60</v>
      </c>
      <c r="C61" s="63">
        <v>2</v>
      </c>
      <c r="D61" s="200">
        <v>0</v>
      </c>
      <c r="E61" s="64">
        <f t="shared" si="3"/>
        <v>0</v>
      </c>
      <c r="G61" s="62"/>
    </row>
    <row r="62" spans="2:7" ht="15.75" thickBot="1">
      <c r="B62" s="171" t="s">
        <v>61</v>
      </c>
      <c r="C62" s="63">
        <v>6</v>
      </c>
      <c r="D62" s="200">
        <v>0</v>
      </c>
      <c r="E62" s="64">
        <f t="shared" si="3"/>
        <v>0</v>
      </c>
      <c r="G62" s="62"/>
    </row>
    <row r="63" spans="2:7" ht="15.75" thickBot="1">
      <c r="B63" s="171" t="s">
        <v>62</v>
      </c>
      <c r="C63" s="63">
        <v>4</v>
      </c>
      <c r="D63" s="200">
        <v>0</v>
      </c>
      <c r="E63" s="64">
        <f t="shared" si="3"/>
        <v>0</v>
      </c>
      <c r="G63" s="62"/>
    </row>
    <row r="64" spans="2:7" ht="15.75" thickBot="1">
      <c r="B64" s="171" t="s">
        <v>63</v>
      </c>
      <c r="C64" s="63">
        <v>2</v>
      </c>
      <c r="D64" s="200">
        <v>0</v>
      </c>
      <c r="E64" s="64">
        <f t="shared" si="3"/>
        <v>0</v>
      </c>
      <c r="G64" s="62"/>
    </row>
    <row r="65" spans="2:7" ht="15.75" thickBot="1">
      <c r="B65" s="172" t="s">
        <v>64</v>
      </c>
      <c r="C65" s="93"/>
      <c r="D65" s="196"/>
      <c r="E65" s="94">
        <f>SUM(E52:E64)</f>
        <v>0</v>
      </c>
      <c r="G65" s="62"/>
    </row>
    <row r="66" spans="2:7" ht="15.75" thickBot="1">
      <c r="B66" s="176" t="s">
        <v>65</v>
      </c>
      <c r="C66" s="193"/>
      <c r="D66" s="193"/>
      <c r="E66" s="194">
        <f>E65/12</f>
        <v>0</v>
      </c>
      <c r="G66" s="62"/>
    </row>
    <row r="67" spans="2:7" ht="45" customHeight="1"/>
  </sheetData>
  <mergeCells count="4">
    <mergeCell ref="C50:E50"/>
    <mergeCell ref="C23:E23"/>
    <mergeCell ref="C37:D37"/>
    <mergeCell ref="C45:D45"/>
  </mergeCells>
  <conditionalFormatting sqref="F25">
    <cfRule type="cellIs" dxfId="5" priority="3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B1:AL187"/>
  <sheetViews>
    <sheetView zoomScaleNormal="100" workbookViewId="0">
      <pane xSplit="3" ySplit="23" topLeftCell="D118" activePane="bottomRight" state="frozen"/>
      <selection pane="topRight" activeCell="C1" sqref="C1"/>
      <selection pane="bottomLeft" activeCell="A23" sqref="A23"/>
      <selection pane="bottomRight" activeCell="F143" sqref="F143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5.85546875" style="1" customWidth="1"/>
    <col min="4" max="4" width="5.7109375" style="1" customWidth="1"/>
    <col min="5" max="5" width="10.7109375" style="1" customWidth="1"/>
    <col min="6" max="6" width="14.85546875" style="41" customWidth="1"/>
    <col min="7" max="7" width="5.7109375" style="41" customWidth="1"/>
    <col min="8" max="8" width="10.7109375" style="1" customWidth="1"/>
    <col min="9" max="9" width="14.85546875" style="41" customWidth="1"/>
    <col min="10" max="37" width="5.7109375" style="41" customWidth="1"/>
    <col min="38" max="38" width="8.7109375" style="1"/>
    <col min="39" max="39" width="5.7109375" style="1" customWidth="1"/>
    <col min="40" max="40" width="8.7109375" style="1"/>
    <col min="41" max="41" width="5.7109375" style="1" customWidth="1"/>
    <col min="42" max="16384" width="8.7109375" style="1"/>
  </cols>
  <sheetData>
    <row r="1" spans="2:37" ht="13.5" customHeight="1"/>
    <row r="2" spans="2:37" s="78" customFormat="1">
      <c r="B2" s="255" t="s">
        <v>66</v>
      </c>
      <c r="C2" s="255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</row>
    <row r="3" spans="2:37" s="78" customFormat="1">
      <c r="B3" s="255" t="s">
        <v>67</v>
      </c>
      <c r="C3" s="255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</row>
    <row r="4" spans="2:37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2:37">
      <c r="B5" s="216" t="str">
        <f>'Dados Básicos'!$B$2</f>
        <v>Pregão Eletrônico nº XX/2024-DPF/FIG/PR (UG 200366)</v>
      </c>
      <c r="C5" s="216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2:37">
      <c r="B6" s="216" t="str">
        <f>'Dados Básicos'!$B$3</f>
        <v>Processo Administrativo nº xxxxxxxxxx</v>
      </c>
      <c r="C6" s="216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2:37" hidden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2:37" hidden="1">
      <c r="B8" s="23" t="s">
        <v>68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</row>
    <row r="9" spans="2:37" hidden="1">
      <c r="B9" s="75" t="s">
        <v>69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spans="2:37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2:37" s="78" customFormat="1" ht="16.5" thickBot="1">
      <c r="B11" s="254" t="s">
        <v>70</v>
      </c>
      <c r="C11" s="254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</row>
    <row r="12" spans="2:37" ht="16.5" thickBot="1">
      <c r="B12" s="97">
        <v>1</v>
      </c>
      <c r="C12" s="98" t="s">
        <v>71</v>
      </c>
      <c r="D12" s="5"/>
      <c r="E12" s="249" t="s">
        <v>72</v>
      </c>
      <c r="F12" s="249"/>
      <c r="G12" s="2"/>
      <c r="H12" s="249" t="s">
        <v>72</v>
      </c>
      <c r="I12" s="249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2:37" ht="16.5" thickBot="1">
      <c r="B13" s="97">
        <v>2</v>
      </c>
      <c r="C13" s="98" t="s">
        <v>73</v>
      </c>
      <c r="D13" s="5"/>
      <c r="E13" s="250" t="str">
        <f>'Dados Básicos'!C21</f>
        <v>5173-30</v>
      </c>
      <c r="F13" s="250"/>
      <c r="G13" s="42"/>
      <c r="H13" s="250" t="str">
        <f>'Dados Básicos'!C21</f>
        <v>5173-30</v>
      </c>
      <c r="I13" s="250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spans="2:37" ht="16.5" thickBot="1">
      <c r="B14" s="97">
        <v>3</v>
      </c>
      <c r="C14" s="99" t="s">
        <v>74</v>
      </c>
      <c r="D14" s="6"/>
      <c r="E14" s="251"/>
      <c r="F14" s="251"/>
      <c r="G14" s="43"/>
      <c r="H14" s="251"/>
      <c r="I14" s="251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</row>
    <row r="15" spans="2:37" ht="30.95" customHeight="1" thickBot="1">
      <c r="B15" s="97">
        <v>4</v>
      </c>
      <c r="C15" s="98" t="s">
        <v>75</v>
      </c>
      <c r="D15" s="5"/>
      <c r="E15" s="252" t="s">
        <v>3</v>
      </c>
      <c r="F15" s="252"/>
      <c r="G15" s="44"/>
      <c r="H15" s="252" t="s">
        <v>3</v>
      </c>
      <c r="I15" s="252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</row>
    <row r="16" spans="2:37" ht="16.5" thickBot="1">
      <c r="B16" s="97">
        <v>5</v>
      </c>
      <c r="C16" s="98" t="s">
        <v>76</v>
      </c>
      <c r="D16" s="5"/>
      <c r="E16" s="253">
        <f>'Dados Básicos'!C9</f>
        <v>45108</v>
      </c>
      <c r="F16" s="253"/>
      <c r="G16" s="45"/>
      <c r="H16" s="253">
        <f>'Dados Básicos'!C9</f>
        <v>45108</v>
      </c>
      <c r="I16" s="253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</row>
    <row r="17" spans="2:37" ht="16.5" thickBot="1">
      <c r="B17" s="97">
        <v>6</v>
      </c>
      <c r="C17" s="98" t="s">
        <v>77</v>
      </c>
      <c r="D17" s="5"/>
      <c r="E17" s="246">
        <f>'Dados Básicos'!C7</f>
        <v>0</v>
      </c>
      <c r="F17" s="246"/>
      <c r="G17" s="45"/>
      <c r="H17" s="246">
        <f>'Dados Básicos'!C7</f>
        <v>0</v>
      </c>
      <c r="I17" s="246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</row>
    <row r="18" spans="2:37" ht="16.5" thickBot="1">
      <c r="B18" s="97">
        <v>7</v>
      </c>
      <c r="C18" s="98" t="s">
        <v>78</v>
      </c>
      <c r="D18" s="5"/>
      <c r="E18" s="247"/>
      <c r="F18" s="247"/>
      <c r="G18" s="46"/>
      <c r="H18" s="247"/>
      <c r="I18" s="247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</row>
    <row r="19" spans="2:37" ht="16.5" thickBot="1">
      <c r="B19" s="97">
        <v>8</v>
      </c>
      <c r="C19" s="98" t="s">
        <v>79</v>
      </c>
      <c r="D19" s="5"/>
      <c r="E19" s="259" t="s">
        <v>80</v>
      </c>
      <c r="F19" s="259"/>
      <c r="G19" s="53"/>
      <c r="H19" s="248" t="s">
        <v>81</v>
      </c>
      <c r="I19" s="248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</row>
    <row r="20" spans="2:37" hidden="1">
      <c r="B20" s="85" t="s">
        <v>82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</row>
    <row r="21" spans="2:37" hidden="1">
      <c r="B21" s="86" t="s">
        <v>83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</row>
    <row r="22" spans="2:37" hidden="1">
      <c r="B22" s="86" t="s">
        <v>84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</row>
    <row r="23" spans="2:37" hidden="1">
      <c r="B23" s="87" t="s">
        <v>85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</row>
    <row r="24" spans="2:37" ht="30.95" customHeight="1" thickBot="1">
      <c r="B24" s="9"/>
      <c r="C24" s="9"/>
      <c r="D24" s="9"/>
      <c r="E24" s="9"/>
      <c r="F24" s="10"/>
      <c r="G24" s="10"/>
      <c r="H24" s="9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</row>
    <row r="25" spans="2:37" s="78" customFormat="1" ht="16.5" thickBot="1">
      <c r="B25" s="254" t="s">
        <v>86</v>
      </c>
      <c r="C25" s="254"/>
      <c r="D25" s="90"/>
      <c r="E25" s="244" t="s">
        <v>87</v>
      </c>
      <c r="F25" s="244"/>
      <c r="G25" s="90"/>
      <c r="H25" s="244" t="s">
        <v>87</v>
      </c>
      <c r="I25" s="244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</row>
    <row r="26" spans="2:37" ht="16.5" thickBot="1">
      <c r="B26" s="100">
        <v>1</v>
      </c>
      <c r="C26" s="101" t="s">
        <v>88</v>
      </c>
      <c r="D26" s="11"/>
      <c r="E26" s="106"/>
      <c r="F26" s="106" t="s">
        <v>89</v>
      </c>
      <c r="G26" s="4"/>
      <c r="H26" s="106"/>
      <c r="I26" s="106" t="s">
        <v>89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2:37" ht="16.5" thickBot="1">
      <c r="B27" s="102" t="s">
        <v>90</v>
      </c>
      <c r="C27" s="103" t="s">
        <v>91</v>
      </c>
      <c r="D27" s="5"/>
      <c r="E27" s="107" t="s">
        <v>92</v>
      </c>
      <c r="F27" s="108">
        <f>E14/44*44</f>
        <v>0</v>
      </c>
      <c r="G27" s="47"/>
      <c r="H27" s="107" t="s">
        <v>92</v>
      </c>
      <c r="I27" s="108">
        <f>H14/44*44</f>
        <v>0</v>
      </c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2:37" ht="16.5" thickBot="1">
      <c r="B28" s="102" t="s">
        <v>93</v>
      </c>
      <c r="C28" s="104" t="s">
        <v>94</v>
      </c>
      <c r="D28" s="12"/>
      <c r="E28" s="109">
        <v>0.3</v>
      </c>
      <c r="F28" s="110">
        <f>F27*E28</f>
        <v>0</v>
      </c>
      <c r="G28" s="25"/>
      <c r="H28" s="109">
        <v>0.3</v>
      </c>
      <c r="I28" s="110">
        <f>I27*H28</f>
        <v>0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7" ht="16.5" thickBot="1">
      <c r="B29" s="102" t="s">
        <v>95</v>
      </c>
      <c r="C29" s="98" t="s">
        <v>96</v>
      </c>
      <c r="D29" s="5"/>
      <c r="E29" s="111"/>
      <c r="F29" s="110">
        <v>0</v>
      </c>
      <c r="G29" s="25"/>
      <c r="H29" s="111"/>
      <c r="I29" s="110">
        <v>0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7" ht="67.5" thickBot="1">
      <c r="B30" s="102" t="s">
        <v>97</v>
      </c>
      <c r="C30" s="105" t="s">
        <v>98</v>
      </c>
      <c r="D30" s="13"/>
      <c r="E30" s="112"/>
      <c r="F30" s="110">
        <v>0</v>
      </c>
      <c r="G30" s="25"/>
      <c r="H30" s="112"/>
      <c r="I30" s="110">
        <v>0</v>
      </c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</row>
    <row r="31" spans="2:37" ht="16.5" thickBot="1">
      <c r="B31" s="102" t="s">
        <v>99</v>
      </c>
      <c r="C31" s="105" t="s">
        <v>100</v>
      </c>
      <c r="D31" s="13"/>
      <c r="E31" s="112"/>
      <c r="F31" s="110">
        <v>0</v>
      </c>
      <c r="G31" s="25"/>
      <c r="H31" s="112"/>
      <c r="I31" s="110">
        <v>0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</row>
    <row r="32" spans="2:37" ht="16.5" thickBot="1">
      <c r="B32" s="102" t="s">
        <v>101</v>
      </c>
      <c r="C32" s="104" t="s">
        <v>102</v>
      </c>
      <c r="D32" s="12"/>
      <c r="E32" s="113"/>
      <c r="F32" s="114">
        <v>0</v>
      </c>
      <c r="G32" s="48"/>
      <c r="H32" s="113"/>
      <c r="I32" s="114">
        <v>0</v>
      </c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</row>
    <row r="33" spans="2:37" ht="16.5" thickBot="1">
      <c r="B33" s="102" t="s">
        <v>103</v>
      </c>
      <c r="C33" s="104" t="s">
        <v>104</v>
      </c>
      <c r="D33" s="12"/>
      <c r="E33" s="113"/>
      <c r="F33" s="114"/>
      <c r="G33" s="48"/>
      <c r="H33" s="113"/>
      <c r="I33" s="114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</row>
    <row r="34" spans="2:37" s="78" customFormat="1" ht="16.5" thickBot="1">
      <c r="B34" s="254" t="s">
        <v>105</v>
      </c>
      <c r="C34" s="254"/>
      <c r="D34" s="76"/>
      <c r="E34" s="115"/>
      <c r="F34" s="115">
        <f>SUM(F27:F33)</f>
        <v>0</v>
      </c>
      <c r="G34" s="77"/>
      <c r="H34" s="115"/>
      <c r="I34" s="115">
        <f>SUM(I27:I33)</f>
        <v>0</v>
      </c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</row>
    <row r="35" spans="2:37" s="73" customFormat="1" ht="15.75" hidden="1" customHeight="1" thickBot="1">
      <c r="B35" s="85" t="s">
        <v>82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</row>
    <row r="36" spans="2:37" s="73" customFormat="1" ht="15.75" hidden="1" customHeight="1" thickBot="1">
      <c r="B36" s="86" t="s">
        <v>106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</row>
    <row r="37" spans="2:37" ht="30.95" customHeight="1" thickBot="1">
      <c r="B37" s="9"/>
      <c r="C37" s="9"/>
      <c r="D37" s="9"/>
      <c r="E37" s="9"/>
      <c r="F37" s="10"/>
      <c r="G37" s="10"/>
      <c r="H37" s="9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</row>
    <row r="38" spans="2:37" s="78" customFormat="1" ht="16.5" thickBot="1">
      <c r="B38" s="254" t="s">
        <v>107</v>
      </c>
      <c r="C38" s="254"/>
      <c r="D38" s="90"/>
      <c r="E38" s="244" t="s">
        <v>108</v>
      </c>
      <c r="F38" s="244"/>
      <c r="G38" s="90"/>
      <c r="H38" s="244" t="s">
        <v>108</v>
      </c>
      <c r="I38" s="244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</row>
    <row r="39" spans="2:37" ht="15.75" hidden="1" customHeight="1" thickBot="1">
      <c r="B39" s="116" t="s">
        <v>82</v>
      </c>
      <c r="C39" s="117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</row>
    <row r="40" spans="2:37" ht="15.75" hidden="1" customHeight="1" thickBot="1">
      <c r="B40" s="118" t="s">
        <v>109</v>
      </c>
      <c r="C40" s="119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</row>
    <row r="41" spans="2:37" ht="15.75" hidden="1" customHeight="1" thickBot="1">
      <c r="B41" s="118" t="s">
        <v>110</v>
      </c>
      <c r="C41" s="119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</row>
    <row r="42" spans="2:37" ht="16.5" hidden="1" thickBot="1">
      <c r="B42" s="120"/>
      <c r="C42" s="104"/>
      <c r="D42" s="9"/>
      <c r="E42" s="9"/>
      <c r="F42" s="10"/>
      <c r="G42" s="10"/>
      <c r="H42" s="9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</row>
    <row r="43" spans="2:37" s="78" customFormat="1" ht="16.5" thickBot="1">
      <c r="B43" s="256" t="s">
        <v>111</v>
      </c>
      <c r="C43" s="256"/>
      <c r="D43" s="90"/>
      <c r="E43" s="245" t="s">
        <v>112</v>
      </c>
      <c r="F43" s="245"/>
      <c r="G43" s="90"/>
      <c r="H43" s="245" t="s">
        <v>112</v>
      </c>
      <c r="I43" s="245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</row>
    <row r="44" spans="2:37" ht="16.5" thickBot="1">
      <c r="B44" s="100" t="s">
        <v>113</v>
      </c>
      <c r="C44" s="206" t="s">
        <v>114</v>
      </c>
      <c r="D44" s="11"/>
      <c r="E44" s="100" t="s">
        <v>115</v>
      </c>
      <c r="F44" s="100" t="s">
        <v>89</v>
      </c>
      <c r="G44" s="11"/>
      <c r="H44" s="100" t="s">
        <v>115</v>
      </c>
      <c r="I44" s="100" t="s">
        <v>89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</row>
    <row r="45" spans="2:37" ht="42" thickBot="1">
      <c r="B45" s="102" t="s">
        <v>90</v>
      </c>
      <c r="C45" s="98" t="s">
        <v>116</v>
      </c>
      <c r="D45" s="15"/>
      <c r="E45" s="121">
        <f>1/12</f>
        <v>8.3333333333333329E-2</v>
      </c>
      <c r="F45" s="108">
        <f>F34*E45</f>
        <v>0</v>
      </c>
      <c r="G45" s="47"/>
      <c r="H45" s="121">
        <f>$E$45</f>
        <v>8.3333333333333329E-2</v>
      </c>
      <c r="I45" s="108">
        <f>I34*H45</f>
        <v>0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</row>
    <row r="46" spans="2:37" ht="42" thickBot="1">
      <c r="B46" s="102" t="s">
        <v>93</v>
      </c>
      <c r="C46" s="98" t="s">
        <v>117</v>
      </c>
      <c r="D46" s="16"/>
      <c r="E46" s="122">
        <v>0.121</v>
      </c>
      <c r="F46" s="108">
        <f>F34*E46</f>
        <v>0</v>
      </c>
      <c r="G46" s="47"/>
      <c r="H46" s="122">
        <f>$E$46</f>
        <v>0.121</v>
      </c>
      <c r="I46" s="108">
        <f>I34*H46</f>
        <v>0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</row>
    <row r="47" spans="2:37" s="78" customFormat="1" ht="16.5" thickBot="1">
      <c r="B47" s="254" t="s">
        <v>118</v>
      </c>
      <c r="C47" s="254"/>
      <c r="D47" s="79"/>
      <c r="E47" s="123"/>
      <c r="F47" s="124">
        <f>SUM(F45:F46)</f>
        <v>0</v>
      </c>
      <c r="G47" s="80"/>
      <c r="H47" s="123"/>
      <c r="I47" s="124">
        <f>SUM(I45:I46)</f>
        <v>0</v>
      </c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</row>
    <row r="48" spans="2:37" ht="30.95" customHeight="1" thickBot="1">
      <c r="B48" s="9"/>
      <c r="C48" s="9"/>
      <c r="D48" s="9"/>
      <c r="E48" s="9"/>
      <c r="F48" s="10"/>
      <c r="G48" s="10"/>
      <c r="H48" s="9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</row>
    <row r="49" spans="2:37" s="78" customFormat="1" ht="30.95" customHeight="1" thickBot="1">
      <c r="B49" s="257" t="s">
        <v>119</v>
      </c>
      <c r="C49" s="257"/>
      <c r="D49" s="91"/>
      <c r="E49" s="245" t="s">
        <v>120</v>
      </c>
      <c r="F49" s="245"/>
      <c r="G49" s="91"/>
      <c r="H49" s="245" t="s">
        <v>120</v>
      </c>
      <c r="I49" s="245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</row>
    <row r="50" spans="2:37" ht="16.5" thickBot="1">
      <c r="B50" s="120" t="s">
        <v>121</v>
      </c>
      <c r="C50" s="120"/>
      <c r="D50" s="18"/>
      <c r="E50" s="18"/>
      <c r="F50" s="18">
        <f>F$34+F$47</f>
        <v>0</v>
      </c>
      <c r="G50" s="18"/>
      <c r="H50" s="18"/>
      <c r="I50" s="18">
        <f>I$34+I$47</f>
        <v>0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</row>
    <row r="51" spans="2:37" ht="16.5" thickBot="1">
      <c r="B51" s="100" t="s">
        <v>122</v>
      </c>
      <c r="C51" s="206" t="s">
        <v>123</v>
      </c>
      <c r="D51" s="11"/>
      <c r="E51" s="100" t="s">
        <v>115</v>
      </c>
      <c r="F51" s="100" t="s">
        <v>89</v>
      </c>
      <c r="G51" s="11"/>
      <c r="H51" s="100" t="s">
        <v>115</v>
      </c>
      <c r="I51" s="100" t="s">
        <v>89</v>
      </c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</row>
    <row r="52" spans="2:37" ht="16.5" thickBot="1">
      <c r="B52" s="102" t="s">
        <v>90</v>
      </c>
      <c r="C52" s="98" t="s">
        <v>124</v>
      </c>
      <c r="D52" s="19"/>
      <c r="E52" s="125">
        <v>0.2</v>
      </c>
      <c r="F52" s="126">
        <f>F$50*E52</f>
        <v>0</v>
      </c>
      <c r="G52" s="26"/>
      <c r="H52" s="125">
        <f>$E$52</f>
        <v>0.2</v>
      </c>
      <c r="I52" s="126">
        <f>I$50*H52</f>
        <v>0</v>
      </c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2:37" ht="16.5" thickBot="1">
      <c r="B53" s="102" t="s">
        <v>93</v>
      </c>
      <c r="C53" s="98" t="s">
        <v>125</v>
      </c>
      <c r="D53" s="20"/>
      <c r="E53" s="127">
        <v>2.5000000000000001E-2</v>
      </c>
      <c r="F53" s="126">
        <f t="shared" ref="F53:F59" si="0">F$50*E53</f>
        <v>0</v>
      </c>
      <c r="G53" s="49"/>
      <c r="H53" s="127">
        <f>$E$53</f>
        <v>2.5000000000000001E-2</v>
      </c>
      <c r="I53" s="126">
        <f t="shared" ref="I53:I59" si="1">I$50*H53</f>
        <v>0</v>
      </c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</row>
    <row r="54" spans="2:37" ht="16.5" thickBot="1">
      <c r="B54" s="102" t="s">
        <v>95</v>
      </c>
      <c r="C54" s="129" t="s">
        <v>34</v>
      </c>
      <c r="D54" s="21"/>
      <c r="E54" s="122">
        <f>'Dados Básicos'!$E$35</f>
        <v>0.03</v>
      </c>
      <c r="F54" s="126">
        <f t="shared" si="0"/>
        <v>0</v>
      </c>
      <c r="G54" s="26"/>
      <c r="H54" s="122">
        <f>'Dados Básicos'!$E$35</f>
        <v>0.03</v>
      </c>
      <c r="I54" s="126">
        <f t="shared" si="1"/>
        <v>0</v>
      </c>
      <c r="J54" s="26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</row>
    <row r="55" spans="2:37" ht="16.5" thickBot="1">
      <c r="B55" s="102" t="s">
        <v>97</v>
      </c>
      <c r="C55" s="98" t="s">
        <v>126</v>
      </c>
      <c r="D55" s="20"/>
      <c r="E55" s="127">
        <v>1.4999999999999999E-2</v>
      </c>
      <c r="F55" s="126">
        <f t="shared" si="0"/>
        <v>0</v>
      </c>
      <c r="G55" s="49"/>
      <c r="H55" s="127">
        <f>$E$55</f>
        <v>1.4999999999999999E-2</v>
      </c>
      <c r="I55" s="126">
        <f t="shared" si="1"/>
        <v>0</v>
      </c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</row>
    <row r="56" spans="2:37" ht="16.5" thickBot="1">
      <c r="B56" s="102" t="s">
        <v>99</v>
      </c>
      <c r="C56" s="98" t="s">
        <v>127</v>
      </c>
      <c r="D56" s="20"/>
      <c r="E56" s="127">
        <v>0.01</v>
      </c>
      <c r="F56" s="126">
        <f t="shared" si="0"/>
        <v>0</v>
      </c>
      <c r="G56" s="49"/>
      <c r="H56" s="127">
        <f>$E$56</f>
        <v>0.01</v>
      </c>
      <c r="I56" s="126">
        <f t="shared" si="1"/>
        <v>0</v>
      </c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</row>
    <row r="57" spans="2:37" ht="16.5" thickBot="1">
      <c r="B57" s="102" t="s">
        <v>101</v>
      </c>
      <c r="C57" s="98" t="s">
        <v>128</v>
      </c>
      <c r="D57" s="20"/>
      <c r="E57" s="127">
        <v>6.0000000000000001E-3</v>
      </c>
      <c r="F57" s="126">
        <f t="shared" si="0"/>
        <v>0</v>
      </c>
      <c r="G57" s="49"/>
      <c r="H57" s="127">
        <f>$E$57</f>
        <v>6.0000000000000001E-3</v>
      </c>
      <c r="I57" s="126">
        <f t="shared" si="1"/>
        <v>0</v>
      </c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</row>
    <row r="58" spans="2:37" ht="16.5" thickBot="1">
      <c r="B58" s="102" t="s">
        <v>103</v>
      </c>
      <c r="C58" s="98" t="s">
        <v>129</v>
      </c>
      <c r="D58" s="20"/>
      <c r="E58" s="127">
        <v>2E-3</v>
      </c>
      <c r="F58" s="126">
        <f t="shared" si="0"/>
        <v>0</v>
      </c>
      <c r="G58" s="49"/>
      <c r="H58" s="127">
        <f>$E$58</f>
        <v>2E-3</v>
      </c>
      <c r="I58" s="126">
        <f t="shared" si="1"/>
        <v>0</v>
      </c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</row>
    <row r="59" spans="2:37" ht="16.5" thickBot="1">
      <c r="B59" s="102" t="s">
        <v>130</v>
      </c>
      <c r="C59" s="98" t="s">
        <v>131</v>
      </c>
      <c r="D59" s="20"/>
      <c r="E59" s="127">
        <v>0.08</v>
      </c>
      <c r="F59" s="126">
        <f t="shared" si="0"/>
        <v>0</v>
      </c>
      <c r="G59" s="49"/>
      <c r="H59" s="127">
        <f>$E$59</f>
        <v>0.08</v>
      </c>
      <c r="I59" s="126">
        <f t="shared" si="1"/>
        <v>0</v>
      </c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</row>
    <row r="60" spans="2:37" s="78" customFormat="1" ht="16.5" thickBot="1">
      <c r="B60" s="254" t="s">
        <v>132</v>
      </c>
      <c r="C60" s="254"/>
      <c r="D60" s="81"/>
      <c r="E60" s="128">
        <f>SUM(E52:E59)</f>
        <v>0.36800000000000005</v>
      </c>
      <c r="F60" s="124">
        <f>SUM(F52:F59)</f>
        <v>0</v>
      </c>
      <c r="G60" s="80"/>
      <c r="H60" s="128">
        <f>SUM(H52:H59)</f>
        <v>0.36800000000000005</v>
      </c>
      <c r="I60" s="124">
        <f>SUM(I52:I59)</f>
        <v>0</v>
      </c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</row>
    <row r="61" spans="2:37" ht="15.75" customHeight="1">
      <c r="B61" s="85" t="s">
        <v>82</v>
      </c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</row>
    <row r="62" spans="2:37">
      <c r="B62" s="86" t="s">
        <v>133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</row>
    <row r="63" spans="2:37">
      <c r="B63" s="86" t="s">
        <v>134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</row>
    <row r="64" spans="2:37">
      <c r="B64" s="86" t="s">
        <v>135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</row>
    <row r="65" spans="2:37" ht="14.45" customHeight="1">
      <c r="B65" s="86" t="s">
        <v>136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</row>
    <row r="66" spans="2:37" ht="15.75" customHeight="1">
      <c r="B66" s="85" t="s">
        <v>137</v>
      </c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</row>
    <row r="67" spans="2:37" s="22" customFormat="1">
      <c r="B67" s="87" t="s">
        <v>138</v>
      </c>
    </row>
    <row r="68" spans="2:37">
      <c r="B68" s="86" t="s">
        <v>139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</row>
    <row r="69" spans="2:37">
      <c r="B69" s="86" t="s">
        <v>140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</row>
    <row r="70" spans="2:37" ht="15.75" customHeight="1">
      <c r="B70" s="88" t="s">
        <v>141</v>
      </c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</row>
    <row r="71" spans="2:37" ht="30.95" customHeight="1" thickBot="1">
      <c r="B71" s="23"/>
      <c r="C71" s="23"/>
      <c r="D71" s="23"/>
      <c r="E71" s="23"/>
      <c r="F71" s="3"/>
      <c r="G71" s="3"/>
      <c r="H71" s="2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  <row r="72" spans="2:37" s="78" customFormat="1" ht="16.5" thickBot="1">
      <c r="B72" s="256" t="s">
        <v>142</v>
      </c>
      <c r="C72" s="256"/>
      <c r="D72" s="90"/>
      <c r="E72" s="245" t="s">
        <v>143</v>
      </c>
      <c r="F72" s="245"/>
      <c r="G72" s="90"/>
      <c r="H72" s="245" t="s">
        <v>143</v>
      </c>
      <c r="I72" s="245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</row>
    <row r="73" spans="2:37" ht="16.5" thickBot="1">
      <c r="B73" s="100" t="s">
        <v>144</v>
      </c>
      <c r="C73" s="206" t="s">
        <v>145</v>
      </c>
      <c r="D73" s="11"/>
      <c r="E73" s="100"/>
      <c r="F73" s="100" t="s">
        <v>89</v>
      </c>
      <c r="G73" s="11"/>
      <c r="H73" s="100"/>
      <c r="I73" s="100" t="s">
        <v>89</v>
      </c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</row>
    <row r="74" spans="2:37" ht="16.5" thickBot="1">
      <c r="B74" s="102" t="s">
        <v>90</v>
      </c>
      <c r="C74" s="98" t="s">
        <v>146</v>
      </c>
      <c r="D74" s="24"/>
      <c r="E74" s="192"/>
      <c r="F74" s="131">
        <v>0</v>
      </c>
      <c r="G74" s="55"/>
      <c r="H74" s="192"/>
      <c r="I74" s="131">
        <f>'Dados Básicos'!C31</f>
        <v>0</v>
      </c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</row>
    <row r="75" spans="2:37" ht="16.5" thickBot="1">
      <c r="B75" s="130" t="s">
        <v>93</v>
      </c>
      <c r="C75" s="105" t="s">
        <v>147</v>
      </c>
      <c r="D75" s="24"/>
      <c r="E75" s="192"/>
      <c r="F75" s="131">
        <v>0</v>
      </c>
      <c r="G75" s="55"/>
      <c r="H75" s="192"/>
      <c r="I75" s="131">
        <v>0</v>
      </c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</row>
    <row r="76" spans="2:37" ht="16.5" thickBot="1">
      <c r="B76" s="130" t="s">
        <v>95</v>
      </c>
      <c r="C76" s="105" t="s">
        <v>148</v>
      </c>
      <c r="D76" s="24"/>
      <c r="E76" s="192"/>
      <c r="F76" s="131">
        <f>'Dados Básicos'!C20</f>
        <v>0</v>
      </c>
      <c r="G76" s="55"/>
      <c r="H76" s="192"/>
      <c r="I76" s="131">
        <f>'Dados Básicos'!D20</f>
        <v>0</v>
      </c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</row>
    <row r="77" spans="2:37" ht="16.5" thickBot="1">
      <c r="B77" s="130" t="s">
        <v>97</v>
      </c>
      <c r="C77" s="105" t="s">
        <v>149</v>
      </c>
      <c r="D77" s="24"/>
      <c r="E77" s="192"/>
      <c r="F77" s="131">
        <f>'Dados Básicos'!C19</f>
        <v>0</v>
      </c>
      <c r="G77" s="55"/>
      <c r="H77" s="192"/>
      <c r="I77" s="131">
        <f>'Dados Básicos'!D19</f>
        <v>0</v>
      </c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</row>
    <row r="78" spans="2:37" ht="16.5" thickBot="1">
      <c r="B78" s="130" t="s">
        <v>99</v>
      </c>
      <c r="C78" s="105" t="s">
        <v>150</v>
      </c>
      <c r="D78" s="25"/>
      <c r="E78" s="110"/>
      <c r="F78" s="131"/>
      <c r="G78" s="55"/>
      <c r="H78" s="110"/>
      <c r="I78" s="131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</row>
    <row r="79" spans="2:37" ht="63">
      <c r="B79" s="130" t="s">
        <v>101</v>
      </c>
      <c r="C79" s="240" t="s">
        <v>151</v>
      </c>
      <c r="D79" s="26"/>
      <c r="E79" s="126"/>
      <c r="F79" s="110">
        <v>0</v>
      </c>
      <c r="G79" s="25"/>
      <c r="H79" s="126"/>
      <c r="I79" s="110">
        <v>0</v>
      </c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</row>
    <row r="80" spans="2:37" s="78" customFormat="1" ht="16.5" thickBot="1">
      <c r="B80" s="254" t="s">
        <v>152</v>
      </c>
      <c r="C80" s="254"/>
      <c r="D80" s="76"/>
      <c r="E80" s="132"/>
      <c r="F80" s="124">
        <f>SUM(F74:F79)</f>
        <v>0</v>
      </c>
      <c r="G80" s="80"/>
      <c r="H80" s="132"/>
      <c r="I80" s="124">
        <f>SUM(I74:I79)</f>
        <v>0</v>
      </c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</row>
    <row r="81" spans="2:37" ht="15.75" customHeight="1">
      <c r="B81" s="85" t="s">
        <v>82</v>
      </c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</row>
    <row r="82" spans="2:37" ht="15.75" customHeight="1">
      <c r="B82" s="86" t="s">
        <v>153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</row>
    <row r="83" spans="2:37" ht="15.75" customHeight="1">
      <c r="B83" s="86" t="s">
        <v>154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</row>
    <row r="84" spans="2:37" ht="30.95" customHeight="1" thickBot="1">
      <c r="B84" s="9"/>
      <c r="C84" s="9"/>
      <c r="D84" s="9"/>
      <c r="E84" s="9"/>
      <c r="F84" s="10"/>
      <c r="G84" s="10"/>
      <c r="H84" s="9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</row>
    <row r="85" spans="2:37" s="78" customFormat="1" ht="16.5" thickBot="1">
      <c r="B85" s="254" t="s">
        <v>155</v>
      </c>
      <c r="C85" s="254"/>
      <c r="D85" s="90"/>
      <c r="E85" s="244" t="s">
        <v>156</v>
      </c>
      <c r="F85" s="244"/>
      <c r="G85" s="90"/>
      <c r="H85" s="244" t="s">
        <v>156</v>
      </c>
      <c r="I85" s="244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</row>
    <row r="86" spans="2:37" ht="16.5" thickBot="1">
      <c r="B86" s="100">
        <v>2</v>
      </c>
      <c r="C86" s="206" t="s">
        <v>157</v>
      </c>
      <c r="D86" s="17"/>
      <c r="E86" s="101"/>
      <c r="F86" s="100" t="s">
        <v>89</v>
      </c>
      <c r="G86" s="11"/>
      <c r="H86" s="101"/>
      <c r="I86" s="100" t="s">
        <v>89</v>
      </c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</row>
    <row r="87" spans="2:37" ht="16.5" thickBot="1">
      <c r="B87" s="102" t="s">
        <v>113</v>
      </c>
      <c r="C87" s="98" t="s">
        <v>114</v>
      </c>
      <c r="D87" s="27"/>
      <c r="E87" s="133"/>
      <c r="F87" s="126">
        <f>F47</f>
        <v>0</v>
      </c>
      <c r="G87" s="26"/>
      <c r="H87" s="133"/>
      <c r="I87" s="126">
        <f>I47</f>
        <v>0</v>
      </c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2:37" ht="16.5" thickBot="1">
      <c r="B88" s="102" t="s">
        <v>122</v>
      </c>
      <c r="C88" s="98" t="s">
        <v>123</v>
      </c>
      <c r="D88" s="28"/>
      <c r="E88" s="134"/>
      <c r="F88" s="135">
        <f>F60</f>
        <v>0</v>
      </c>
      <c r="G88" s="49"/>
      <c r="H88" s="134"/>
      <c r="I88" s="135">
        <f>I60</f>
        <v>0</v>
      </c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</row>
    <row r="89" spans="2:37" ht="16.5" thickBot="1">
      <c r="B89" s="102" t="s">
        <v>144</v>
      </c>
      <c r="C89" s="98" t="s">
        <v>145</v>
      </c>
      <c r="D89" s="28"/>
      <c r="E89" s="134"/>
      <c r="F89" s="135">
        <f>F80</f>
        <v>0</v>
      </c>
      <c r="G89" s="49"/>
      <c r="H89" s="134"/>
      <c r="I89" s="135">
        <f>I80</f>
        <v>0</v>
      </c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</row>
    <row r="90" spans="2:37" s="78" customFormat="1" ht="16.5" thickBot="1">
      <c r="B90" s="254" t="s">
        <v>158</v>
      </c>
      <c r="C90" s="254"/>
      <c r="D90" s="82"/>
      <c r="E90" s="136"/>
      <c r="F90" s="124">
        <f>SUM(F87:F89)</f>
        <v>0</v>
      </c>
      <c r="G90" s="80"/>
      <c r="H90" s="136"/>
      <c r="I90" s="124">
        <f>SUM(I87:I89)</f>
        <v>0</v>
      </c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</row>
    <row r="91" spans="2:37" ht="30.95" customHeight="1" thickBot="1">
      <c r="B91" s="9"/>
      <c r="C91" s="9"/>
      <c r="D91" s="9"/>
      <c r="E91" s="9"/>
      <c r="F91" s="10"/>
      <c r="G91" s="10"/>
      <c r="H91" s="9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</row>
    <row r="92" spans="2:37" s="78" customFormat="1" ht="16.5" thickBot="1">
      <c r="B92" s="254" t="s">
        <v>159</v>
      </c>
      <c r="C92" s="254"/>
      <c r="D92" s="90"/>
      <c r="E92" s="244" t="s">
        <v>160</v>
      </c>
      <c r="F92" s="244"/>
      <c r="G92" s="90"/>
      <c r="H92" s="244" t="s">
        <v>160</v>
      </c>
      <c r="I92" s="244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</row>
    <row r="93" spans="2:37" ht="16.5" thickBot="1">
      <c r="B93" s="137" t="s">
        <v>161</v>
      </c>
      <c r="C93" s="137"/>
      <c r="D93" s="30"/>
      <c r="E93" s="140"/>
      <c r="F93" s="140">
        <f>F$34+F$90-SUM(F52:F58)</f>
        <v>0</v>
      </c>
      <c r="G93" s="30"/>
      <c r="H93" s="140"/>
      <c r="I93" s="140">
        <f>I$34+I$90-SUM(I52:I58)</f>
        <v>0</v>
      </c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</row>
    <row r="94" spans="2:37" ht="16.5" thickBot="1">
      <c r="B94" s="137" t="s">
        <v>162</v>
      </c>
      <c r="C94" s="137"/>
      <c r="D94" s="30"/>
      <c r="E94" s="140"/>
      <c r="F94" s="140">
        <f>F$34+F$90</f>
        <v>0</v>
      </c>
      <c r="G94" s="30"/>
      <c r="H94" s="140"/>
      <c r="I94" s="140">
        <f>I$34+I$90</f>
        <v>0</v>
      </c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</row>
    <row r="95" spans="2:37" ht="16.5" thickBot="1">
      <c r="B95" s="100">
        <v>3</v>
      </c>
      <c r="C95" s="206" t="s">
        <v>163</v>
      </c>
      <c r="D95" s="11"/>
      <c r="E95" s="100" t="s">
        <v>115</v>
      </c>
      <c r="F95" s="100" t="s">
        <v>89</v>
      </c>
      <c r="G95" s="11"/>
      <c r="H95" s="100" t="s">
        <v>115</v>
      </c>
      <c r="I95" s="100" t="s">
        <v>89</v>
      </c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</row>
    <row r="96" spans="2:37" ht="80.25" thickBot="1">
      <c r="B96" s="102" t="s">
        <v>90</v>
      </c>
      <c r="C96" s="138" t="s">
        <v>164</v>
      </c>
      <c r="D96" s="16"/>
      <c r="E96" s="122">
        <f>(1/12)*5%</f>
        <v>4.1666666666666666E-3</v>
      </c>
      <c r="F96" s="110">
        <f>F$93*E96</f>
        <v>0</v>
      </c>
      <c r="G96" s="25"/>
      <c r="H96" s="122">
        <f>$E$96</f>
        <v>4.1666666666666666E-3</v>
      </c>
      <c r="I96" s="110">
        <f>I$93*H96</f>
        <v>0</v>
      </c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</row>
    <row r="97" spans="2:37" ht="16.5" thickBot="1">
      <c r="B97" s="102" t="s">
        <v>93</v>
      </c>
      <c r="C97" s="139" t="s">
        <v>165</v>
      </c>
      <c r="D97" s="15"/>
      <c r="E97" s="121">
        <v>0.08</v>
      </c>
      <c r="F97" s="108">
        <f>F96*E97</f>
        <v>0</v>
      </c>
      <c r="G97" s="47"/>
      <c r="H97" s="122">
        <f>$E$97</f>
        <v>0.08</v>
      </c>
      <c r="I97" s="108">
        <f>I96*H97</f>
        <v>0</v>
      </c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</row>
    <row r="98" spans="2:37" ht="67.5" thickBot="1">
      <c r="B98" s="102" t="s">
        <v>95</v>
      </c>
      <c r="C98" s="139" t="s">
        <v>166</v>
      </c>
      <c r="D98" s="15"/>
      <c r="E98" s="121">
        <v>0.02</v>
      </c>
      <c r="F98" s="108">
        <f>F96*E98</f>
        <v>0</v>
      </c>
      <c r="G98" s="47"/>
      <c r="H98" s="122">
        <f>$E$98</f>
        <v>0.02</v>
      </c>
      <c r="I98" s="108">
        <f>I96*H98</f>
        <v>0</v>
      </c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</row>
    <row r="99" spans="2:37" ht="54.75" thickBot="1">
      <c r="B99" s="102" t="s">
        <v>97</v>
      </c>
      <c r="C99" s="139" t="s">
        <v>167</v>
      </c>
      <c r="D99" s="16"/>
      <c r="E99" s="122">
        <f>7/30/12</f>
        <v>1.9444444444444445E-2</v>
      </c>
      <c r="F99" s="108">
        <f>F94*E99</f>
        <v>0</v>
      </c>
      <c r="G99" s="47"/>
      <c r="H99" s="122">
        <f>$E$99</f>
        <v>1.9444444444444445E-2</v>
      </c>
      <c r="I99" s="108">
        <f>I94*H99</f>
        <v>0</v>
      </c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</row>
    <row r="100" spans="2:37" ht="16.5" thickBot="1">
      <c r="B100" s="102" t="s">
        <v>99</v>
      </c>
      <c r="C100" s="139" t="s">
        <v>168</v>
      </c>
      <c r="D100" s="15"/>
      <c r="E100" s="121">
        <f>E60</f>
        <v>0.36800000000000005</v>
      </c>
      <c r="F100" s="108">
        <f>F99*E100</f>
        <v>0</v>
      </c>
      <c r="G100" s="47"/>
      <c r="H100" s="121">
        <f>H60</f>
        <v>0.36800000000000005</v>
      </c>
      <c r="I100" s="108">
        <f>I99*H100</f>
        <v>0</v>
      </c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</row>
    <row r="101" spans="2:37" ht="67.5" thickBot="1">
      <c r="B101" s="102" t="s">
        <v>101</v>
      </c>
      <c r="C101" s="139" t="s">
        <v>169</v>
      </c>
      <c r="D101" s="15"/>
      <c r="E101" s="121">
        <v>0.02</v>
      </c>
      <c r="F101" s="108">
        <f>F99*E101</f>
        <v>0</v>
      </c>
      <c r="G101" s="47"/>
      <c r="H101" s="121">
        <f>$E$101</f>
        <v>0.02</v>
      </c>
      <c r="I101" s="108">
        <f>I99*H101</f>
        <v>0</v>
      </c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</row>
    <row r="102" spans="2:37" s="78" customFormat="1" ht="16.5" thickBot="1">
      <c r="B102" s="254" t="s">
        <v>170</v>
      </c>
      <c r="C102" s="254"/>
      <c r="D102" s="83"/>
      <c r="E102" s="141"/>
      <c r="F102" s="124">
        <f>SUM(F96:F101)</f>
        <v>0</v>
      </c>
      <c r="G102" s="80"/>
      <c r="H102" s="141"/>
      <c r="I102" s="124">
        <f>SUM(I96:I101)</f>
        <v>0</v>
      </c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</row>
    <row r="103" spans="2:37" ht="15.75" customHeight="1">
      <c r="B103" s="85" t="s">
        <v>82</v>
      </c>
      <c r="C103" s="71"/>
      <c r="D103" s="71"/>
      <c r="E103" s="71"/>
      <c r="F103" s="71"/>
      <c r="G103" s="66"/>
      <c r="H103" s="71"/>
      <c r="I103" s="71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</row>
    <row r="104" spans="2:37" ht="15.75" customHeight="1">
      <c r="B104" s="86" t="s">
        <v>171</v>
      </c>
      <c r="C104" s="32"/>
      <c r="D104" s="32"/>
      <c r="E104" s="32"/>
      <c r="F104" s="32"/>
      <c r="G104" s="33"/>
      <c r="H104" s="32"/>
      <c r="I104" s="32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</row>
    <row r="105" spans="2:37" ht="15.75" customHeight="1">
      <c r="B105" s="86" t="s">
        <v>172</v>
      </c>
      <c r="C105" s="32"/>
      <c r="D105" s="32"/>
      <c r="E105" s="32"/>
      <c r="F105" s="32"/>
      <c r="G105" s="33"/>
      <c r="H105" s="32"/>
      <c r="I105" s="32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</row>
    <row r="106" spans="2:37" ht="15.75" customHeight="1">
      <c r="B106" s="86" t="s">
        <v>173</v>
      </c>
      <c r="C106" s="32"/>
      <c r="D106" s="32"/>
      <c r="E106" s="32"/>
      <c r="F106" s="32"/>
      <c r="G106" s="33"/>
      <c r="H106" s="32"/>
      <c r="I106" s="32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</row>
    <row r="107" spans="2:37" ht="30.95" customHeight="1" thickBot="1">
      <c r="B107" s="9"/>
      <c r="C107" s="9"/>
      <c r="D107" s="9"/>
      <c r="E107" s="9"/>
      <c r="F107" s="10"/>
      <c r="G107" s="10"/>
      <c r="H107" s="9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</row>
    <row r="108" spans="2:37" s="78" customFormat="1" ht="16.5" thickBot="1">
      <c r="B108" s="254" t="s">
        <v>174</v>
      </c>
      <c r="C108" s="254"/>
      <c r="D108" s="90"/>
      <c r="E108" s="244" t="s">
        <v>175</v>
      </c>
      <c r="F108" s="244"/>
      <c r="G108" s="90"/>
      <c r="H108" s="244" t="s">
        <v>175</v>
      </c>
      <c r="I108" s="244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</row>
    <row r="109" spans="2:37" ht="14.45" customHeight="1" thickBot="1">
      <c r="B109" s="142" t="s">
        <v>82</v>
      </c>
      <c r="C109" s="143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</row>
    <row r="110" spans="2:37" ht="16.5" thickBot="1">
      <c r="B110" s="118" t="s">
        <v>176</v>
      </c>
      <c r="C110" s="119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</row>
    <row r="111" spans="2:37" s="78" customFormat="1" ht="16.5" thickBot="1">
      <c r="B111" s="254" t="s">
        <v>177</v>
      </c>
      <c r="C111" s="254"/>
      <c r="D111" s="90"/>
      <c r="E111" s="245" t="s">
        <v>178</v>
      </c>
      <c r="F111" s="245"/>
      <c r="G111" s="90"/>
      <c r="H111" s="245" t="s">
        <v>178</v>
      </c>
      <c r="I111" s="245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</row>
    <row r="112" spans="2:37" ht="16.5" thickBot="1">
      <c r="B112" s="120" t="s">
        <v>179</v>
      </c>
      <c r="C112" s="120"/>
      <c r="D112" s="18"/>
      <c r="E112" s="146"/>
      <c r="F112" s="146">
        <f>F$34+F$90+F$102</f>
        <v>0</v>
      </c>
      <c r="G112" s="18"/>
      <c r="H112" s="146"/>
      <c r="I112" s="146">
        <f>I$34+I$90+I$102</f>
        <v>0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</row>
    <row r="113" spans="2:38" ht="16.5" thickBot="1">
      <c r="B113" s="100" t="s">
        <v>180</v>
      </c>
      <c r="C113" s="206" t="s">
        <v>181</v>
      </c>
      <c r="D113" s="11"/>
      <c r="E113" s="100" t="s">
        <v>115</v>
      </c>
      <c r="F113" s="100" t="s">
        <v>89</v>
      </c>
      <c r="G113" s="11"/>
      <c r="H113" s="100" t="s">
        <v>115</v>
      </c>
      <c r="I113" s="100" t="s">
        <v>89</v>
      </c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</row>
    <row r="114" spans="2:38" ht="93" thickBot="1">
      <c r="B114" s="144" t="s">
        <v>90</v>
      </c>
      <c r="C114" s="105" t="s">
        <v>182</v>
      </c>
      <c r="D114" s="16"/>
      <c r="E114" s="122">
        <f>(1+1/3)/12/12</f>
        <v>9.2592592592592587E-3</v>
      </c>
      <c r="F114" s="147">
        <f>F$112*E114</f>
        <v>0</v>
      </c>
      <c r="G114" s="25"/>
      <c r="H114" s="122">
        <f>$E$114</f>
        <v>9.2592592592592587E-3</v>
      </c>
      <c r="I114" s="147">
        <f>I$112*H114</f>
        <v>0</v>
      </c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</row>
    <row r="115" spans="2:38" ht="67.5" thickBot="1">
      <c r="B115" s="144" t="s">
        <v>93</v>
      </c>
      <c r="C115" s="145" t="s">
        <v>183</v>
      </c>
      <c r="D115" s="16"/>
      <c r="E115" s="195">
        <f>((2/30/12))</f>
        <v>5.5555555555555558E-3</v>
      </c>
      <c r="F115" s="147">
        <f t="shared" ref="F115:F120" si="2">F$112*E115</f>
        <v>0</v>
      </c>
      <c r="G115" s="25"/>
      <c r="H115" s="195">
        <f>$E$115</f>
        <v>5.5555555555555558E-3</v>
      </c>
      <c r="I115" s="147">
        <f t="shared" ref="I115:I118" si="3">I$112*H115</f>
        <v>0</v>
      </c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</row>
    <row r="116" spans="2:38" ht="80.25" thickBot="1">
      <c r="B116" s="144" t="s">
        <v>95</v>
      </c>
      <c r="C116" s="145" t="s">
        <v>184</v>
      </c>
      <c r="D116" s="16"/>
      <c r="E116" s="195">
        <v>3.3300000000000001E-3</v>
      </c>
      <c r="F116" s="147">
        <f t="shared" si="2"/>
        <v>0</v>
      </c>
      <c r="G116" s="25"/>
      <c r="H116" s="195">
        <f>$E$116</f>
        <v>3.3300000000000001E-3</v>
      </c>
      <c r="I116" s="147">
        <f t="shared" si="3"/>
        <v>0</v>
      </c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</row>
    <row r="117" spans="2:38" ht="80.25" thickBot="1">
      <c r="B117" s="144" t="s">
        <v>97</v>
      </c>
      <c r="C117" s="145" t="s">
        <v>185</v>
      </c>
      <c r="D117" s="16"/>
      <c r="E117" s="195">
        <f>(5/30/12)*0.02</f>
        <v>2.7777777777777778E-4</v>
      </c>
      <c r="F117" s="147">
        <f t="shared" si="2"/>
        <v>0</v>
      </c>
      <c r="G117" s="25"/>
      <c r="H117" s="195">
        <f>$E$117</f>
        <v>2.7777777777777778E-4</v>
      </c>
      <c r="I117" s="147">
        <f t="shared" si="3"/>
        <v>0</v>
      </c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</row>
    <row r="118" spans="2:38" ht="80.25" thickBot="1">
      <c r="B118" s="144" t="s">
        <v>99</v>
      </c>
      <c r="C118" s="145" t="s">
        <v>186</v>
      </c>
      <c r="D118" s="16"/>
      <c r="E118" s="195">
        <f>(4/12)/12*0.02*100/100</f>
        <v>5.5555555555555556E-4</v>
      </c>
      <c r="F118" s="147">
        <f t="shared" si="2"/>
        <v>0</v>
      </c>
      <c r="G118" s="25"/>
      <c r="H118" s="195">
        <f>$E$118</f>
        <v>5.5555555555555556E-4</v>
      </c>
      <c r="I118" s="147">
        <f t="shared" si="3"/>
        <v>0</v>
      </c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</row>
    <row r="119" spans="2:38" ht="29.25" thickBot="1">
      <c r="B119" s="144" t="s">
        <v>101</v>
      </c>
      <c r="C119" s="145" t="s">
        <v>187</v>
      </c>
      <c r="D119" s="16"/>
      <c r="E119" s="122">
        <f>(5/30)/12</f>
        <v>1.3888888888888888E-2</v>
      </c>
      <c r="F119" s="147">
        <f>F$112*E119</f>
        <v>0</v>
      </c>
      <c r="G119" s="25"/>
      <c r="H119" s="122">
        <f>$E$119</f>
        <v>1.3888888888888888E-2</v>
      </c>
      <c r="I119" s="147">
        <f>I$112*H119</f>
        <v>0</v>
      </c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</row>
    <row r="120" spans="2:38" ht="16.5" thickBot="1">
      <c r="B120" s="144" t="s">
        <v>103</v>
      </c>
      <c r="C120" s="103" t="s">
        <v>104</v>
      </c>
      <c r="D120" s="31"/>
      <c r="E120" s="148"/>
      <c r="F120" s="147">
        <f t="shared" si="2"/>
        <v>0</v>
      </c>
      <c r="G120" s="47"/>
      <c r="H120" s="121">
        <f>$E$120</f>
        <v>0</v>
      </c>
      <c r="I120" s="147">
        <f t="shared" ref="I120" si="4">I$112*H120</f>
        <v>0</v>
      </c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</row>
    <row r="121" spans="2:38" s="78" customFormat="1" ht="15.75" customHeight="1" thickBot="1">
      <c r="B121" s="254" t="s">
        <v>188</v>
      </c>
      <c r="C121" s="254"/>
      <c r="D121" s="76"/>
      <c r="E121" s="132"/>
      <c r="F121" s="124">
        <f>SUM(F114:F120)</f>
        <v>0</v>
      </c>
      <c r="G121" s="80"/>
      <c r="H121" s="132"/>
      <c r="I121" s="124">
        <f>SUM(I114:I120)</f>
        <v>0</v>
      </c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  <c r="AD121" s="80"/>
      <c r="AE121" s="80"/>
      <c r="AF121" s="80"/>
      <c r="AG121" s="80"/>
      <c r="AH121" s="80"/>
      <c r="AI121" s="80"/>
      <c r="AJ121" s="80"/>
      <c r="AK121" s="80"/>
    </row>
    <row r="122" spans="2:38" ht="15.75" customHeight="1">
      <c r="B122" s="85" t="s">
        <v>82</v>
      </c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</row>
    <row r="123" spans="2:38" ht="15.75" customHeight="1">
      <c r="B123" s="86" t="s">
        <v>189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</row>
    <row r="124" spans="2:38">
      <c r="B124" s="86" t="s">
        <v>190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2"/>
    </row>
    <row r="125" spans="2:38" ht="15.75" customHeight="1">
      <c r="B125" s="86" t="s">
        <v>191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</row>
    <row r="126" spans="2:38" ht="15.75" customHeight="1">
      <c r="B126" s="86" t="s">
        <v>192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</row>
    <row r="127" spans="2:38" ht="15.75" customHeight="1">
      <c r="B127" s="86" t="s">
        <v>193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</row>
    <row r="128" spans="2:38" ht="30.95" customHeight="1" thickBot="1">
      <c r="B128" s="7"/>
      <c r="C128" s="7"/>
      <c r="D128" s="7"/>
      <c r="E128" s="7"/>
      <c r="F128" s="34"/>
      <c r="G128" s="34"/>
      <c r="H128" s="7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</row>
    <row r="129" spans="2:37" s="78" customFormat="1" ht="16.5" thickBot="1">
      <c r="B129" s="256" t="s">
        <v>194</v>
      </c>
      <c r="C129" s="256"/>
      <c r="D129" s="92"/>
      <c r="E129" s="245" t="s">
        <v>195</v>
      </c>
      <c r="F129" s="245"/>
      <c r="G129" s="92"/>
      <c r="H129" s="245" t="s">
        <v>195</v>
      </c>
      <c r="I129" s="245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2"/>
      <c r="AJ129" s="92"/>
      <c r="AK129" s="92"/>
    </row>
    <row r="130" spans="2:37" ht="15.75" customHeight="1" thickBot="1">
      <c r="B130" s="149" t="s">
        <v>196</v>
      </c>
      <c r="C130" s="149"/>
      <c r="D130" s="35"/>
      <c r="E130" s="153"/>
      <c r="F130" s="154">
        <f>F$34+F$90+F$102</f>
        <v>0</v>
      </c>
      <c r="G130" s="36"/>
      <c r="H130" s="153"/>
      <c r="I130" s="154">
        <f>I$34+I$90+I$102</f>
        <v>0</v>
      </c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</row>
    <row r="131" spans="2:37" ht="16.5" thickBot="1">
      <c r="B131" s="150" t="s">
        <v>197</v>
      </c>
      <c r="C131" s="207" t="s">
        <v>198</v>
      </c>
      <c r="D131" s="37"/>
      <c r="E131" s="155"/>
      <c r="F131" s="155" t="s">
        <v>89</v>
      </c>
      <c r="G131" s="56"/>
      <c r="H131" s="155"/>
      <c r="I131" s="155" t="s">
        <v>89</v>
      </c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</row>
    <row r="132" spans="2:37" ht="39.75" thickBot="1">
      <c r="B132" s="151" t="s">
        <v>90</v>
      </c>
      <c r="C132" s="152" t="s">
        <v>199</v>
      </c>
      <c r="D132" s="28"/>
      <c r="E132" s="134"/>
      <c r="F132" s="135"/>
      <c r="G132" s="49"/>
      <c r="H132" s="134"/>
      <c r="I132" s="135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</row>
    <row r="133" spans="2:37" s="78" customFormat="1" ht="16.5" thickBot="1">
      <c r="B133" s="254" t="s">
        <v>200</v>
      </c>
      <c r="C133" s="254"/>
      <c r="D133" s="82"/>
      <c r="E133" s="136"/>
      <c r="F133" s="124">
        <f>F132</f>
        <v>0</v>
      </c>
      <c r="G133" s="80"/>
      <c r="H133" s="136"/>
      <c r="I133" s="124">
        <f>I132</f>
        <v>0</v>
      </c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80"/>
      <c r="AE133" s="80"/>
      <c r="AF133" s="80"/>
      <c r="AG133" s="80"/>
      <c r="AH133" s="80"/>
      <c r="AI133" s="80"/>
      <c r="AJ133" s="80"/>
      <c r="AK133" s="80"/>
    </row>
    <row r="134" spans="2:37" ht="30.95" customHeight="1" thickBot="1">
      <c r="B134" s="9"/>
      <c r="C134" s="9"/>
      <c r="D134" s="9"/>
      <c r="E134" s="9"/>
      <c r="F134" s="10"/>
      <c r="G134" s="10"/>
      <c r="H134" s="9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</row>
    <row r="135" spans="2:37" ht="16.5" thickBot="1">
      <c r="B135" s="156" t="s">
        <v>201</v>
      </c>
      <c r="C135" s="156"/>
      <c r="D135" s="14"/>
      <c r="E135" s="244" t="s">
        <v>202</v>
      </c>
      <c r="F135" s="244"/>
      <c r="G135" s="14"/>
      <c r="H135" s="244" t="s">
        <v>202</v>
      </c>
      <c r="I135" s="24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</row>
    <row r="136" spans="2:37" ht="16.5" thickBot="1">
      <c r="B136" s="100">
        <v>4</v>
      </c>
      <c r="C136" s="206" t="s">
        <v>203</v>
      </c>
      <c r="D136" s="17"/>
      <c r="E136" s="100"/>
      <c r="F136" s="100" t="s">
        <v>89</v>
      </c>
      <c r="G136" s="11"/>
      <c r="H136" s="100"/>
      <c r="I136" s="100" t="s">
        <v>89</v>
      </c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</row>
    <row r="137" spans="2:37" ht="16.5" thickBot="1">
      <c r="B137" s="102" t="s">
        <v>180</v>
      </c>
      <c r="C137" s="98" t="s">
        <v>204</v>
      </c>
      <c r="D137" s="28"/>
      <c r="E137" s="134"/>
      <c r="F137" s="135">
        <f>F$121</f>
        <v>0</v>
      </c>
      <c r="G137" s="49"/>
      <c r="H137" s="134"/>
      <c r="I137" s="135">
        <f>I$121</f>
        <v>0</v>
      </c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</row>
    <row r="138" spans="2:37" ht="16.5" thickBot="1">
      <c r="B138" s="102" t="s">
        <v>197</v>
      </c>
      <c r="C138" s="98" t="s">
        <v>205</v>
      </c>
      <c r="D138" s="28"/>
      <c r="E138" s="134"/>
      <c r="F138" s="135">
        <f>F$133</f>
        <v>0</v>
      </c>
      <c r="G138" s="49"/>
      <c r="H138" s="134"/>
      <c r="I138" s="135">
        <f>I$133</f>
        <v>0</v>
      </c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</row>
    <row r="139" spans="2:37" s="78" customFormat="1" ht="16.5" thickBot="1">
      <c r="B139" s="254" t="s">
        <v>206</v>
      </c>
      <c r="C139" s="254"/>
      <c r="D139" s="82"/>
      <c r="E139" s="136"/>
      <c r="F139" s="124">
        <f>SUM(F137:F138)</f>
        <v>0</v>
      </c>
      <c r="G139" s="80"/>
      <c r="H139" s="136"/>
      <c r="I139" s="124">
        <f>SUM(I137:I138)</f>
        <v>0</v>
      </c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</row>
    <row r="140" spans="2:37" ht="30.95" customHeight="1" thickBot="1">
      <c r="B140" s="9"/>
      <c r="C140" s="9"/>
      <c r="D140" s="9"/>
      <c r="E140" s="9"/>
      <c r="F140" s="10"/>
      <c r="G140" s="10"/>
      <c r="H140" s="9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</row>
    <row r="141" spans="2:37" s="78" customFormat="1" ht="16.5" thickBot="1">
      <c r="B141" s="254" t="s">
        <v>207</v>
      </c>
      <c r="C141" s="254"/>
      <c r="D141" s="90"/>
      <c r="E141" s="244" t="s">
        <v>208</v>
      </c>
      <c r="F141" s="244"/>
      <c r="G141" s="90"/>
      <c r="H141" s="244" t="s">
        <v>208</v>
      </c>
      <c r="I141" s="244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90"/>
    </row>
    <row r="142" spans="2:37" ht="16.5" thickBot="1">
      <c r="B142" s="100">
        <v>5</v>
      </c>
      <c r="C142" s="206" t="s">
        <v>209</v>
      </c>
      <c r="D142" s="17"/>
      <c r="E142" s="100"/>
      <c r="F142" s="100" t="s">
        <v>89</v>
      </c>
      <c r="G142" s="11"/>
      <c r="H142" s="100"/>
      <c r="I142" s="100" t="s">
        <v>89</v>
      </c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</row>
    <row r="143" spans="2:37" ht="16.5" thickBot="1">
      <c r="B143" s="130" t="s">
        <v>90</v>
      </c>
      <c r="C143" s="105" t="s">
        <v>210</v>
      </c>
      <c r="D143" s="38"/>
      <c r="E143" s="159"/>
      <c r="F143" s="160">
        <f>'Dados Básicos'!E66</f>
        <v>0</v>
      </c>
      <c r="G143" s="50"/>
      <c r="H143" s="159"/>
      <c r="I143" s="160">
        <f>'Dados Básicos'!E66</f>
        <v>0</v>
      </c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</row>
    <row r="144" spans="2:37" ht="16.5" thickBot="1">
      <c r="B144" s="130" t="s">
        <v>93</v>
      </c>
      <c r="C144" s="105" t="s">
        <v>211</v>
      </c>
      <c r="D144" s="38"/>
      <c r="E144" s="159"/>
      <c r="F144" s="160">
        <v>0</v>
      </c>
      <c r="G144" s="50"/>
      <c r="H144" s="159"/>
      <c r="I144" s="160">
        <v>0</v>
      </c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</row>
    <row r="145" spans="2:38" ht="16.5" thickBot="1">
      <c r="B145" s="130" t="s">
        <v>95</v>
      </c>
      <c r="C145" s="105" t="s">
        <v>212</v>
      </c>
      <c r="D145" s="38"/>
      <c r="E145" s="159"/>
      <c r="F145" s="160">
        <v>0</v>
      </c>
      <c r="G145" s="50"/>
      <c r="H145" s="159"/>
      <c r="I145" s="160">
        <v>0</v>
      </c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</row>
    <row r="146" spans="2:38" ht="16.5" thickBot="1">
      <c r="B146" s="157" t="s">
        <v>97</v>
      </c>
      <c r="C146" s="158" t="s">
        <v>104</v>
      </c>
      <c r="D146" s="38"/>
      <c r="E146" s="159"/>
      <c r="F146" s="160">
        <v>0</v>
      </c>
      <c r="G146" s="50"/>
      <c r="H146" s="159"/>
      <c r="I146" s="160">
        <v>0</v>
      </c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</row>
    <row r="147" spans="2:38" s="78" customFormat="1" ht="16.5" thickBot="1">
      <c r="B147" s="254" t="s">
        <v>213</v>
      </c>
      <c r="C147" s="254"/>
      <c r="D147" s="95"/>
      <c r="E147" s="161"/>
      <c r="F147" s="162">
        <f>SUM(F143:F146)</f>
        <v>0</v>
      </c>
      <c r="G147" s="96"/>
      <c r="H147" s="161"/>
      <c r="I147" s="162">
        <f>SUM(I143:I146)</f>
        <v>0</v>
      </c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  <c r="AA147" s="96"/>
      <c r="AB147" s="96"/>
      <c r="AC147" s="96"/>
      <c r="AD147" s="96"/>
      <c r="AE147" s="96"/>
      <c r="AF147" s="96"/>
      <c r="AG147" s="96"/>
      <c r="AH147" s="96"/>
      <c r="AI147" s="96"/>
      <c r="AJ147" s="96"/>
      <c r="AK147" s="96"/>
    </row>
    <row r="148" spans="2:38" ht="30.95" customHeight="1" thickBot="1">
      <c r="B148" s="9"/>
      <c r="C148" s="9"/>
      <c r="D148" s="9"/>
      <c r="E148" s="9"/>
      <c r="F148" s="10"/>
      <c r="G148" s="10"/>
      <c r="H148" s="9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32"/>
    </row>
    <row r="149" spans="2:38" s="78" customFormat="1" ht="16.5" thickBot="1">
      <c r="B149" s="254" t="s">
        <v>214</v>
      </c>
      <c r="C149" s="254"/>
      <c r="D149" s="90"/>
      <c r="E149" s="244" t="s">
        <v>215</v>
      </c>
      <c r="F149" s="244"/>
      <c r="G149" s="90"/>
      <c r="H149" s="244" t="s">
        <v>215</v>
      </c>
      <c r="I149" s="244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90"/>
    </row>
    <row r="150" spans="2:38" ht="16.5" thickBot="1">
      <c r="B150" s="166"/>
      <c r="C150" s="120" t="s">
        <v>216</v>
      </c>
      <c r="D150" s="39"/>
      <c r="E150" s="163"/>
      <c r="F150" s="146">
        <f>F$34+F$90+F$102+F$139+F$147</f>
        <v>0</v>
      </c>
      <c r="G150" s="18"/>
      <c r="H150" s="163"/>
      <c r="I150" s="146">
        <f>I$34+I$90+I$102+I$139+I$147</f>
        <v>0</v>
      </c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</row>
    <row r="151" spans="2:38" ht="16.5" thickBot="1">
      <c r="B151" s="166"/>
      <c r="C151" s="120" t="s">
        <v>217</v>
      </c>
      <c r="D151" s="39"/>
      <c r="E151" s="163"/>
      <c r="F151" s="146">
        <f>F$150+F$154</f>
        <v>0</v>
      </c>
      <c r="G151" s="18"/>
      <c r="H151" s="163"/>
      <c r="I151" s="146">
        <f>I$150+I$154</f>
        <v>0</v>
      </c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</row>
    <row r="152" spans="2:38" ht="16.5" thickBot="1">
      <c r="B152" s="166"/>
      <c r="C152" s="120" t="s">
        <v>218</v>
      </c>
      <c r="D152" s="39"/>
      <c r="E152" s="163"/>
      <c r="F152" s="146">
        <f>(F$151+F$155)/(1-E156)</f>
        <v>0</v>
      </c>
      <c r="G152" s="18"/>
      <c r="H152" s="163"/>
      <c r="I152" s="146">
        <f>(I$151+I$155)/(1-H156)</f>
        <v>0</v>
      </c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</row>
    <row r="153" spans="2:38" ht="16.5" thickBot="1">
      <c r="B153" s="100">
        <v>6</v>
      </c>
      <c r="C153" s="206" t="s">
        <v>219</v>
      </c>
      <c r="D153" s="11"/>
      <c r="E153" s="100" t="s">
        <v>115</v>
      </c>
      <c r="F153" s="100" t="s">
        <v>89</v>
      </c>
      <c r="G153" s="11"/>
      <c r="H153" s="100" t="s">
        <v>115</v>
      </c>
      <c r="I153" s="100" t="s">
        <v>89</v>
      </c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</row>
    <row r="154" spans="2:38" ht="14.45" customHeight="1" thickBot="1">
      <c r="B154" s="102" t="s">
        <v>90</v>
      </c>
      <c r="C154" s="105" t="s">
        <v>220</v>
      </c>
      <c r="D154" s="16"/>
      <c r="E154" s="122">
        <f>'Dados Básicos'!C47</f>
        <v>0.06</v>
      </c>
      <c r="F154" s="110">
        <f>F$150*E154</f>
        <v>0</v>
      </c>
      <c r="G154" s="57"/>
      <c r="H154" s="122">
        <f>'Dados Básicos'!D47</f>
        <v>0.06</v>
      </c>
      <c r="I154" s="110">
        <f>I$150*H154</f>
        <v>0</v>
      </c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</row>
    <row r="155" spans="2:38" ht="16.5" thickBot="1">
      <c r="B155" s="102" t="s">
        <v>93</v>
      </c>
      <c r="C155" s="105" t="s">
        <v>221</v>
      </c>
      <c r="D155" s="16"/>
      <c r="E155" s="122">
        <f>'Dados Básicos'!C48</f>
        <v>6.7900000000000002E-2</v>
      </c>
      <c r="F155" s="110">
        <f>F$151*E155</f>
        <v>0</v>
      </c>
      <c r="G155" s="57"/>
      <c r="H155" s="122">
        <f>'Dados Básicos'!D48</f>
        <v>6.7900000000000002E-2</v>
      </c>
      <c r="I155" s="110">
        <f>I$151*H155</f>
        <v>0</v>
      </c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</row>
    <row r="156" spans="2:38" ht="16.5" thickBot="1">
      <c r="B156" s="102" t="s">
        <v>95</v>
      </c>
      <c r="C156" s="98" t="s">
        <v>222</v>
      </c>
      <c r="D156" s="15"/>
      <c r="E156" s="121">
        <f>SUM(E157:E161)</f>
        <v>0.14250000000000002</v>
      </c>
      <c r="F156" s="164"/>
      <c r="G156" s="51"/>
      <c r="H156" s="121">
        <f>SUM(H157:H161)</f>
        <v>0.13250000000000001</v>
      </c>
      <c r="I156" s="164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</row>
    <row r="157" spans="2:38" ht="16.5" thickBot="1">
      <c r="B157" s="102"/>
      <c r="C157" s="98" t="s">
        <v>223</v>
      </c>
      <c r="D157" s="15"/>
      <c r="E157" s="121">
        <f>'Dados Básicos'!$C$39</f>
        <v>7.5999999999999998E-2</v>
      </c>
      <c r="F157" s="110">
        <f>F$152*E157</f>
        <v>0</v>
      </c>
      <c r="G157" s="51"/>
      <c r="H157" s="121">
        <f>'Dados Básicos'!$D$39</f>
        <v>7.5999999999999998E-2</v>
      </c>
      <c r="I157" s="110">
        <f>I$152*H157</f>
        <v>0</v>
      </c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</row>
    <row r="158" spans="2:38" ht="16.5" thickBot="1">
      <c r="B158" s="102"/>
      <c r="C158" s="98" t="s">
        <v>224</v>
      </c>
      <c r="D158" s="15"/>
      <c r="E158" s="121">
        <f>'Dados Básicos'!C40</f>
        <v>1.6500000000000001E-2</v>
      </c>
      <c r="F158" s="110">
        <f t="shared" ref="F158" si="5">F$152*E158</f>
        <v>0</v>
      </c>
      <c r="G158" s="51"/>
      <c r="H158" s="121">
        <f>'Dados Básicos'!$D$40</f>
        <v>1.6500000000000001E-2</v>
      </c>
      <c r="I158" s="110">
        <f t="shared" ref="I158" si="6">I$152*H158</f>
        <v>0</v>
      </c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</row>
    <row r="159" spans="2:38" ht="16.5" thickBot="1">
      <c r="B159" s="102"/>
      <c r="C159" s="98" t="s">
        <v>225</v>
      </c>
      <c r="D159" s="15"/>
      <c r="E159" s="121">
        <f>'Dados Básicos'!$C$41</f>
        <v>0</v>
      </c>
      <c r="F159" s="110">
        <f>F$152*E159</f>
        <v>0</v>
      </c>
      <c r="G159" s="51"/>
      <c r="H159" s="121">
        <f>'Dados Básicos'!$D$41</f>
        <v>0</v>
      </c>
      <c r="I159" s="110">
        <f>I$152*H159</f>
        <v>0</v>
      </c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</row>
    <row r="160" spans="2:38" ht="16.5" thickBot="1">
      <c r="B160" s="102"/>
      <c r="C160" s="98" t="s">
        <v>226</v>
      </c>
      <c r="D160" s="15"/>
      <c r="E160" s="121">
        <f>'Dados Básicos'!$C$42</f>
        <v>0.05</v>
      </c>
      <c r="F160" s="110">
        <f>F$152*E160</f>
        <v>0</v>
      </c>
      <c r="G160" s="51"/>
      <c r="H160" s="121">
        <f>'Dados Básicos'!$D$42</f>
        <v>0.04</v>
      </c>
      <c r="I160" s="110">
        <f>I$152*H160</f>
        <v>0</v>
      </c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</row>
    <row r="161" spans="2:38" ht="64.5" thickBot="1">
      <c r="B161" s="102"/>
      <c r="C161" s="98" t="s">
        <v>227</v>
      </c>
      <c r="D161" s="15"/>
      <c r="E161" s="121">
        <f>'Dados Básicos'!$C$43</f>
        <v>0</v>
      </c>
      <c r="F161" s="110">
        <f>F$152*E161</f>
        <v>0</v>
      </c>
      <c r="G161" s="51"/>
      <c r="H161" s="121">
        <f>'Dados Básicos'!$D$43</f>
        <v>0</v>
      </c>
      <c r="I161" s="110">
        <f>I$152*H161</f>
        <v>0</v>
      </c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</row>
    <row r="162" spans="2:38" s="78" customFormat="1" ht="19.5" customHeight="1" thickBot="1">
      <c r="B162" s="254" t="s">
        <v>228</v>
      </c>
      <c r="C162" s="254"/>
      <c r="D162" s="83"/>
      <c r="E162" s="141"/>
      <c r="F162" s="115">
        <f>SUM(F154:F161)</f>
        <v>0</v>
      </c>
      <c r="G162" s="77"/>
      <c r="H162" s="141"/>
      <c r="I162" s="115">
        <f>SUM(I154:I161)</f>
        <v>0</v>
      </c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77"/>
      <c r="AE162" s="77"/>
      <c r="AF162" s="77"/>
      <c r="AG162" s="77"/>
      <c r="AH162" s="77"/>
      <c r="AI162" s="77"/>
      <c r="AJ162" s="77"/>
      <c r="AK162" s="77"/>
    </row>
    <row r="163" spans="2:38">
      <c r="B163" s="165" t="s">
        <v>82</v>
      </c>
      <c r="C163" s="71"/>
      <c r="D163" s="70"/>
      <c r="E163" s="71"/>
      <c r="F163" s="71"/>
      <c r="G163" s="70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71"/>
    </row>
    <row r="164" spans="2:38" ht="15.75" customHeight="1">
      <c r="B164" s="89" t="s">
        <v>229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</row>
    <row r="165" spans="2:38">
      <c r="B165" s="89" t="s">
        <v>230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3"/>
    </row>
    <row r="166" spans="2:38">
      <c r="B166" s="8"/>
      <c r="C166" s="8"/>
      <c r="D166" s="8"/>
      <c r="E166" s="8"/>
      <c r="F166" s="40"/>
      <c r="G166" s="40"/>
      <c r="H166" s="8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</row>
    <row r="167" spans="2:38" ht="16.5" thickBot="1">
      <c r="B167" s="9"/>
      <c r="C167" s="9"/>
      <c r="D167" s="9"/>
      <c r="E167" s="9"/>
      <c r="F167" s="10"/>
      <c r="G167" s="10"/>
      <c r="H167" s="9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</row>
    <row r="168" spans="2:38" s="78" customFormat="1" ht="16.5" thickBot="1">
      <c r="B168" s="254" t="s">
        <v>231</v>
      </c>
      <c r="C168" s="254"/>
      <c r="D168" s="90"/>
      <c r="E168" s="244" t="s">
        <v>232</v>
      </c>
      <c r="F168" s="244"/>
      <c r="G168" s="90"/>
      <c r="H168" s="244" t="s">
        <v>232</v>
      </c>
      <c r="I168" s="244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</row>
    <row r="169" spans="2:38" ht="16.5" thickBot="1">
      <c r="B169" s="100"/>
      <c r="C169" s="100" t="s">
        <v>233</v>
      </c>
      <c r="D169" s="17"/>
      <c r="E169" s="100"/>
      <c r="F169" s="100" t="s">
        <v>89</v>
      </c>
      <c r="G169" s="11"/>
      <c r="H169" s="100"/>
      <c r="I169" s="100" t="s">
        <v>89</v>
      </c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</row>
    <row r="170" spans="2:38" ht="16.5" thickBot="1">
      <c r="B170" s="97" t="s">
        <v>90</v>
      </c>
      <c r="C170" s="98" t="s">
        <v>86</v>
      </c>
      <c r="D170" s="28"/>
      <c r="E170" s="134"/>
      <c r="F170" s="135">
        <f>F34</f>
        <v>0</v>
      </c>
      <c r="G170" s="49"/>
      <c r="H170" s="134"/>
      <c r="I170" s="135">
        <f>I34</f>
        <v>0</v>
      </c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</row>
    <row r="171" spans="2:38" ht="16.5" thickBot="1">
      <c r="B171" s="97" t="s">
        <v>93</v>
      </c>
      <c r="C171" s="98" t="s">
        <v>107</v>
      </c>
      <c r="D171" s="28"/>
      <c r="E171" s="134"/>
      <c r="F171" s="135">
        <f>F90</f>
        <v>0</v>
      </c>
      <c r="G171" s="49"/>
      <c r="H171" s="134"/>
      <c r="I171" s="135">
        <f>I90</f>
        <v>0</v>
      </c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</row>
    <row r="172" spans="2:38" ht="16.5" thickBot="1">
      <c r="B172" s="97" t="s">
        <v>95</v>
      </c>
      <c r="C172" s="98" t="s">
        <v>159</v>
      </c>
      <c r="D172" s="28"/>
      <c r="E172" s="134"/>
      <c r="F172" s="135">
        <f>F102</f>
        <v>0</v>
      </c>
      <c r="G172" s="49"/>
      <c r="H172" s="134"/>
      <c r="I172" s="135">
        <f>I102</f>
        <v>0</v>
      </c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</row>
    <row r="173" spans="2:38" ht="16.5" thickBot="1">
      <c r="B173" s="97" t="s">
        <v>97</v>
      </c>
      <c r="C173" s="98" t="s">
        <v>174</v>
      </c>
      <c r="D173" s="28"/>
      <c r="E173" s="134"/>
      <c r="F173" s="135">
        <f>F139</f>
        <v>0</v>
      </c>
      <c r="G173" s="49"/>
      <c r="H173" s="134"/>
      <c r="I173" s="135">
        <f>I139</f>
        <v>0</v>
      </c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</row>
    <row r="174" spans="2:38" ht="16.5" thickBot="1">
      <c r="B174" s="97" t="s">
        <v>99</v>
      </c>
      <c r="C174" s="98" t="s">
        <v>207</v>
      </c>
      <c r="D174" s="28"/>
      <c r="E174" s="134"/>
      <c r="F174" s="135">
        <f>F147</f>
        <v>0</v>
      </c>
      <c r="G174" s="49"/>
      <c r="H174" s="134"/>
      <c r="I174" s="135">
        <f>I147</f>
        <v>0</v>
      </c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</row>
    <row r="175" spans="2:38" ht="14.45" customHeight="1" thickBot="1">
      <c r="B175" s="258" t="s">
        <v>234</v>
      </c>
      <c r="C175" s="258"/>
      <c r="D175" s="29"/>
      <c r="E175" s="167"/>
      <c r="F175" s="168">
        <f>SUM(F170:F174)</f>
        <v>0</v>
      </c>
      <c r="G175" s="52"/>
      <c r="H175" s="167"/>
      <c r="I175" s="168">
        <f>SUM(I170:I174)</f>
        <v>0</v>
      </c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</row>
    <row r="176" spans="2:38" ht="16.5" thickBot="1">
      <c r="B176" s="97" t="s">
        <v>101</v>
      </c>
      <c r="C176" s="98" t="s">
        <v>235</v>
      </c>
      <c r="D176" s="28"/>
      <c r="E176" s="134"/>
      <c r="F176" s="135">
        <f>F162</f>
        <v>0</v>
      </c>
      <c r="G176" s="49"/>
      <c r="H176" s="134"/>
      <c r="I176" s="135">
        <f>I162</f>
        <v>0</v>
      </c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</row>
    <row r="177" spans="2:37" s="78" customFormat="1" ht="14.45" customHeight="1" thickBot="1">
      <c r="B177" s="254" t="s">
        <v>236</v>
      </c>
      <c r="C177" s="254"/>
      <c r="D177" s="82"/>
      <c r="E177" s="136"/>
      <c r="F177" s="124">
        <f>F175+F176</f>
        <v>0</v>
      </c>
      <c r="G177" s="80"/>
      <c r="H177" s="136"/>
      <c r="I177" s="124">
        <f>I175+I176</f>
        <v>0</v>
      </c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  <c r="AB177" s="80"/>
      <c r="AC177" s="80"/>
      <c r="AD177" s="80"/>
      <c r="AE177" s="80"/>
      <c r="AF177" s="80"/>
      <c r="AG177" s="80"/>
      <c r="AH177" s="80"/>
      <c r="AI177" s="80"/>
      <c r="AJ177" s="80"/>
      <c r="AK177" s="80"/>
    </row>
    <row r="178" spans="2:37" ht="16.5" thickBot="1">
      <c r="B178" s="254" t="s">
        <v>237</v>
      </c>
      <c r="C178" s="254"/>
      <c r="E178" s="158"/>
      <c r="F178" s="157">
        <f>'Dados Básicos'!$C$25</f>
        <v>2</v>
      </c>
      <c r="H178" s="158"/>
      <c r="I178" s="157">
        <f>'Dados Básicos'!D25</f>
        <v>1</v>
      </c>
    </row>
    <row r="179" spans="2:37" ht="16.5" thickBot="1">
      <c r="B179" s="254" t="s">
        <v>238</v>
      </c>
      <c r="C179" s="254"/>
      <c r="E179" s="158"/>
      <c r="F179" s="170">
        <f>F177*F178</f>
        <v>0</v>
      </c>
      <c r="H179" s="158"/>
      <c r="I179" s="170">
        <f>I177*I178</f>
        <v>0</v>
      </c>
    </row>
    <row r="180" spans="2:37" ht="30.95" customHeight="1" thickBot="1"/>
    <row r="181" spans="2:37" s="78" customFormat="1" ht="16.5" thickBot="1">
      <c r="B181" s="254" t="s">
        <v>239</v>
      </c>
      <c r="C181" s="254"/>
      <c r="D181" s="90"/>
      <c r="E181" s="244" t="s">
        <v>239</v>
      </c>
      <c r="F181" s="244"/>
      <c r="G181" s="90"/>
      <c r="H181" s="244" t="s">
        <v>239</v>
      </c>
      <c r="I181" s="244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  <c r="AH181" s="90"/>
      <c r="AI181" s="90"/>
      <c r="AJ181" s="90"/>
      <c r="AK181" s="90"/>
    </row>
    <row r="182" spans="2:37" ht="16.5" thickBot="1">
      <c r="B182" s="157" t="s">
        <v>90</v>
      </c>
      <c r="C182" s="158" t="s">
        <v>240</v>
      </c>
      <c r="E182" s="169">
        <v>8.3299999999999999E-2</v>
      </c>
      <c r="F182" s="135">
        <f>F$34*E182</f>
        <v>0</v>
      </c>
      <c r="H182" s="169">
        <v>8.3299999999999999E-2</v>
      </c>
      <c r="I182" s="135">
        <f>I$34*H182</f>
        <v>0</v>
      </c>
    </row>
    <row r="183" spans="2:37" ht="16.5" thickBot="1">
      <c r="B183" s="157" t="s">
        <v>93</v>
      </c>
      <c r="C183" s="158" t="s">
        <v>241</v>
      </c>
      <c r="E183" s="169">
        <v>0.121</v>
      </c>
      <c r="F183" s="135">
        <f t="shared" ref="F183:F185" si="7">F$34*E183</f>
        <v>0</v>
      </c>
      <c r="H183" s="169">
        <v>0.121</v>
      </c>
      <c r="I183" s="135">
        <f t="shared" ref="I183:I185" si="8">I$34*H183</f>
        <v>0</v>
      </c>
    </row>
    <row r="184" spans="2:37" ht="16.5" thickBot="1">
      <c r="B184" s="157" t="s">
        <v>95</v>
      </c>
      <c r="C184" s="158" t="s">
        <v>242</v>
      </c>
      <c r="E184" s="169">
        <v>0.04</v>
      </c>
      <c r="F184" s="135">
        <f t="shared" si="7"/>
        <v>0</v>
      </c>
      <c r="H184" s="169">
        <v>0.04</v>
      </c>
      <c r="I184" s="135">
        <f t="shared" si="8"/>
        <v>0</v>
      </c>
    </row>
    <row r="185" spans="2:37" ht="16.5" thickBot="1">
      <c r="B185" s="157" t="s">
        <v>97</v>
      </c>
      <c r="C185" s="158" t="s">
        <v>243</v>
      </c>
      <c r="E185" s="169">
        <f>IF(E54&lt;=1%,7.39%,IF(E54&gt;=3%,7.82%,7.6%))</f>
        <v>7.8200000000000006E-2</v>
      </c>
      <c r="F185" s="135">
        <f t="shared" si="7"/>
        <v>0</v>
      </c>
      <c r="H185" s="169">
        <f>IF(H54&lt;=1%,7.39%,IF(H54&gt;=3%,7.82%,7.6%))</f>
        <v>7.8200000000000006E-2</v>
      </c>
      <c r="I185" s="135">
        <f t="shared" si="8"/>
        <v>0</v>
      </c>
    </row>
    <row r="186" spans="2:37" s="78" customFormat="1" ht="16.5" thickBot="1">
      <c r="B186" s="254" t="s">
        <v>244</v>
      </c>
      <c r="C186" s="254"/>
      <c r="D186" s="90"/>
      <c r="E186" s="156"/>
      <c r="F186" s="124">
        <f>SUM(F182:F185)</f>
        <v>0</v>
      </c>
      <c r="G186" s="90"/>
      <c r="H186" s="156"/>
      <c r="I186" s="124">
        <f>SUM(I182:I185)</f>
        <v>0</v>
      </c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  <c r="AH186" s="90"/>
      <c r="AI186" s="90"/>
      <c r="AJ186" s="90"/>
      <c r="AK186" s="90"/>
    </row>
    <row r="187" spans="2:37" s="78" customFormat="1" ht="16.5" thickBot="1">
      <c r="B187" s="254" t="s">
        <v>245</v>
      </c>
      <c r="C187" s="254"/>
      <c r="D187" s="90"/>
      <c r="E187" s="156"/>
      <c r="F187" s="124">
        <f>F178*F186</f>
        <v>0</v>
      </c>
      <c r="G187" s="90"/>
      <c r="H187" s="156"/>
      <c r="I187" s="124">
        <f>I178*I186</f>
        <v>0</v>
      </c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  <c r="AH187" s="90"/>
      <c r="AI187" s="90"/>
      <c r="AJ187" s="90"/>
      <c r="AK187" s="90"/>
    </row>
  </sheetData>
  <mergeCells count="80">
    <mergeCell ref="E25:F25"/>
    <mergeCell ref="E38:F38"/>
    <mergeCell ref="E43:F43"/>
    <mergeCell ref="E17:F17"/>
    <mergeCell ref="E18:F18"/>
    <mergeCell ref="E19:F19"/>
    <mergeCell ref="B162:C162"/>
    <mergeCell ref="B133:C133"/>
    <mergeCell ref="B111:C111"/>
    <mergeCell ref="B121:C121"/>
    <mergeCell ref="B139:C139"/>
    <mergeCell ref="B147:C147"/>
    <mergeCell ref="B129:C129"/>
    <mergeCell ref="B141:C141"/>
    <mergeCell ref="B47:C47"/>
    <mergeCell ref="B60:C60"/>
    <mergeCell ref="B90:C90"/>
    <mergeCell ref="B102:C102"/>
    <mergeCell ref="B108:C108"/>
    <mergeCell ref="E12:F12"/>
    <mergeCell ref="E14:F14"/>
    <mergeCell ref="E13:F13"/>
    <mergeCell ref="E15:F15"/>
    <mergeCell ref="E16:F16"/>
    <mergeCell ref="B168:C168"/>
    <mergeCell ref="B178:C178"/>
    <mergeCell ref="B181:C181"/>
    <mergeCell ref="B177:C177"/>
    <mergeCell ref="B175:C175"/>
    <mergeCell ref="B187:C187"/>
    <mergeCell ref="B2:C2"/>
    <mergeCell ref="B3:C3"/>
    <mergeCell ref="B11:C11"/>
    <mergeCell ref="B25:C25"/>
    <mergeCell ref="B34:C34"/>
    <mergeCell ref="B38:C38"/>
    <mergeCell ref="B43:C43"/>
    <mergeCell ref="B49:C49"/>
    <mergeCell ref="B72:C72"/>
    <mergeCell ref="B80:C80"/>
    <mergeCell ref="B85:C85"/>
    <mergeCell ref="B92:C92"/>
    <mergeCell ref="B179:C179"/>
    <mergeCell ref="B186:C186"/>
    <mergeCell ref="B149:C149"/>
    <mergeCell ref="E141:F141"/>
    <mergeCell ref="E149:F149"/>
    <mergeCell ref="E181:F181"/>
    <mergeCell ref="E111:F111"/>
    <mergeCell ref="E129:F129"/>
    <mergeCell ref="E135:F135"/>
    <mergeCell ref="E168:F168"/>
    <mergeCell ref="E49:F49"/>
    <mergeCell ref="E72:F72"/>
    <mergeCell ref="E85:F85"/>
    <mergeCell ref="E92:F92"/>
    <mergeCell ref="E108:F108"/>
    <mergeCell ref="H12:I12"/>
    <mergeCell ref="H13:I13"/>
    <mergeCell ref="H14:I14"/>
    <mergeCell ref="H15:I15"/>
    <mergeCell ref="H16:I16"/>
    <mergeCell ref="H17:I17"/>
    <mergeCell ref="H18:I18"/>
    <mergeCell ref="H19:I19"/>
    <mergeCell ref="H25:I25"/>
    <mergeCell ref="H38:I38"/>
    <mergeCell ref="H43:I43"/>
    <mergeCell ref="H49:I49"/>
    <mergeCell ref="H72:I72"/>
    <mergeCell ref="H85:I85"/>
    <mergeCell ref="H92:I92"/>
    <mergeCell ref="H149:I149"/>
    <mergeCell ref="H168:I168"/>
    <mergeCell ref="H181:I181"/>
    <mergeCell ref="H108:I108"/>
    <mergeCell ref="H111:I111"/>
    <mergeCell ref="H129:I129"/>
    <mergeCell ref="H135:I135"/>
    <mergeCell ref="H141:I14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289A9-D2EC-49FD-AB11-0650DFA966CA}">
  <dimension ref="B2:P20"/>
  <sheetViews>
    <sheetView zoomScaleNormal="100" zoomScaleSheetLayoutView="100" workbookViewId="0">
      <selection activeCell="B18" sqref="B18:P18"/>
    </sheetView>
  </sheetViews>
  <sheetFormatPr defaultRowHeight="15"/>
  <cols>
    <col min="1" max="1" width="4.5703125" style="178" customWidth="1"/>
    <col min="2" max="2" width="8.140625" style="178" customWidth="1"/>
    <col min="3" max="3" width="5.85546875" style="181" customWidth="1"/>
    <col min="4" max="4" width="30.5703125" style="182" customWidth="1"/>
    <col min="5" max="5" width="9.140625" style="181"/>
    <col min="6" max="6" width="12.140625" style="181" customWidth="1"/>
    <col min="7" max="7" width="5.5703125" style="181" customWidth="1"/>
    <col min="8" max="8" width="13.7109375" style="181" customWidth="1"/>
    <col min="9" max="9" width="14.85546875" style="181" customWidth="1"/>
    <col min="10" max="10" width="5.5703125" style="181" customWidth="1"/>
    <col min="11" max="12" width="13.7109375" style="181" customWidth="1"/>
    <col min="13" max="13" width="7.7109375" style="181" customWidth="1"/>
    <col min="14" max="14" width="15.5703125" style="181" customWidth="1"/>
    <col min="15" max="15" width="16.42578125" style="181" customWidth="1"/>
    <col min="16" max="16" width="17.5703125" style="181" customWidth="1"/>
    <col min="17" max="16384" width="9.140625" style="178"/>
  </cols>
  <sheetData>
    <row r="2" spans="2:16" ht="15.75">
      <c r="B2" s="216" t="str">
        <f>'Dados Básicos'!$B$2</f>
        <v>Pregão Eletrônico nº XX/2024-DPF/FIG/PR (UG 200366)</v>
      </c>
    </row>
    <row r="3" spans="2:16" ht="15.75">
      <c r="B3" s="216" t="str">
        <f>'Dados Básicos'!$B$3</f>
        <v>Processo Administrativo nº xxxxxxxxxx</v>
      </c>
    </row>
    <row r="5" spans="2:16">
      <c r="B5" s="263" t="s">
        <v>246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</row>
    <row r="7" spans="2:16">
      <c r="B7" s="178" t="s">
        <v>247</v>
      </c>
    </row>
    <row r="9" spans="2:16" ht="30" customHeight="1">
      <c r="B9" s="264" t="s">
        <v>248</v>
      </c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</row>
    <row r="11" spans="2:16" ht="15.75" thickBot="1"/>
    <row r="12" spans="2:16" ht="19.5" thickBot="1">
      <c r="B12" s="260" t="s">
        <v>249</v>
      </c>
      <c r="C12" s="261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2"/>
    </row>
    <row r="13" spans="2:16" ht="15.75" customHeight="1" thickBot="1">
      <c r="B13" s="269" t="s">
        <v>250</v>
      </c>
      <c r="C13" s="271" t="s">
        <v>251</v>
      </c>
      <c r="D13" s="273" t="s">
        <v>252</v>
      </c>
      <c r="E13" s="271" t="s">
        <v>24</v>
      </c>
      <c r="F13" s="271" t="s">
        <v>253</v>
      </c>
      <c r="G13" s="277" t="s">
        <v>80</v>
      </c>
      <c r="H13" s="278"/>
      <c r="I13" s="279"/>
      <c r="J13" s="280" t="s">
        <v>81</v>
      </c>
      <c r="K13" s="281"/>
      <c r="L13" s="282"/>
      <c r="M13" s="273" t="s">
        <v>254</v>
      </c>
      <c r="N13" s="273" t="s">
        <v>255</v>
      </c>
      <c r="O13" s="271" t="s">
        <v>256</v>
      </c>
      <c r="P13" s="275" t="s">
        <v>257</v>
      </c>
    </row>
    <row r="14" spans="2:16" s="181" customFormat="1" ht="45.75" thickBot="1">
      <c r="B14" s="270"/>
      <c r="C14" s="272"/>
      <c r="D14" s="274"/>
      <c r="E14" s="272"/>
      <c r="F14" s="272"/>
      <c r="G14" s="184" t="s">
        <v>258</v>
      </c>
      <c r="H14" s="185" t="s">
        <v>259</v>
      </c>
      <c r="I14" s="185" t="s">
        <v>260</v>
      </c>
      <c r="J14" s="184" t="s">
        <v>258</v>
      </c>
      <c r="K14" s="185" t="s">
        <v>261</v>
      </c>
      <c r="L14" s="185" t="s">
        <v>262</v>
      </c>
      <c r="M14" s="274"/>
      <c r="N14" s="274"/>
      <c r="O14" s="272"/>
      <c r="P14" s="276"/>
    </row>
    <row r="15" spans="2:16" ht="30.75" thickBot="1">
      <c r="B15" s="188">
        <v>1</v>
      </c>
      <c r="C15" s="188">
        <v>1</v>
      </c>
      <c r="D15" s="189" t="str">
        <f>'Dados Básicos'!B25</f>
        <v>Marinheiro de Convés
(44 horas semanais)</v>
      </c>
      <c r="E15" s="188">
        <f>'Dados Básicos'!H25</f>
        <v>0</v>
      </c>
      <c r="F15" s="188" t="s">
        <v>263</v>
      </c>
      <c r="G15" s="188">
        <f>'Dados Básicos'!C25</f>
        <v>2</v>
      </c>
      <c r="H15" s="190">
        <f>'MÃO DE OBRA'!F177</f>
        <v>0</v>
      </c>
      <c r="I15" s="190">
        <f>G15*H15</f>
        <v>0</v>
      </c>
      <c r="J15" s="188">
        <f>'Dados Básicos'!D25</f>
        <v>1</v>
      </c>
      <c r="K15" s="190">
        <f>'MÃO DE OBRA'!I177</f>
        <v>0</v>
      </c>
      <c r="L15" s="190">
        <f>J15*K15</f>
        <v>0</v>
      </c>
      <c r="M15" s="233">
        <f>G15+J15</f>
        <v>3</v>
      </c>
      <c r="N15" s="234">
        <f>I15+L15</f>
        <v>0</v>
      </c>
      <c r="O15" s="234">
        <f>N15*12</f>
        <v>0</v>
      </c>
      <c r="P15" s="191">
        <f>O15*2</f>
        <v>0</v>
      </c>
    </row>
    <row r="16" spans="2:16" ht="19.5" thickBot="1">
      <c r="B16" s="265" t="s">
        <v>264</v>
      </c>
      <c r="C16" s="266"/>
      <c r="D16" s="266"/>
      <c r="E16" s="266"/>
      <c r="F16" s="266"/>
      <c r="G16" s="235">
        <f>SUM(G15:G15)</f>
        <v>2</v>
      </c>
      <c r="H16" s="235"/>
      <c r="I16" s="236">
        <f>SUM(I15:I15)</f>
        <v>0</v>
      </c>
      <c r="J16" s="237">
        <f>SUM(J15:J15)</f>
        <v>1</v>
      </c>
      <c r="K16" s="237"/>
      <c r="L16" s="238">
        <f>SUM(L15:L15)</f>
        <v>0</v>
      </c>
      <c r="M16" s="186">
        <f>SUM(M15:M15)</f>
        <v>3</v>
      </c>
      <c r="N16" s="187">
        <f>SUM(N15:N15)</f>
        <v>0</v>
      </c>
      <c r="O16" s="187">
        <f>SUM(O15:O15)</f>
        <v>0</v>
      </c>
      <c r="P16" s="187">
        <f>SUM(P15:P15)</f>
        <v>0</v>
      </c>
    </row>
    <row r="18" spans="2:16" ht="199.5" customHeight="1">
      <c r="B18" s="267" t="s">
        <v>265</v>
      </c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</row>
    <row r="20" spans="2:16" ht="95.25" customHeight="1">
      <c r="B20" s="268" t="s">
        <v>266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</row>
  </sheetData>
  <mergeCells count="17">
    <mergeCell ref="B20:P20"/>
    <mergeCell ref="B13:B14"/>
    <mergeCell ref="C13:C14"/>
    <mergeCell ref="D13:D14"/>
    <mergeCell ref="E13:E14"/>
    <mergeCell ref="F13:F14"/>
    <mergeCell ref="N13:N14"/>
    <mergeCell ref="O13:O14"/>
    <mergeCell ref="P13:P14"/>
    <mergeCell ref="M13:M14"/>
    <mergeCell ref="G13:I13"/>
    <mergeCell ref="J13:L13"/>
    <mergeCell ref="B12:P12"/>
    <mergeCell ref="B5:P5"/>
    <mergeCell ref="B9:P9"/>
    <mergeCell ref="B16:F16"/>
    <mergeCell ref="B18:P1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3E181-87E7-4C8C-A5E7-6046E93FBFBB}">
  <dimension ref="B2:G114"/>
  <sheetViews>
    <sheetView topLeftCell="A18" zoomScale="90" zoomScaleNormal="90" zoomScaleSheetLayoutView="80" workbookViewId="0">
      <selection activeCell="F77" sqref="F77"/>
    </sheetView>
  </sheetViews>
  <sheetFormatPr defaultRowHeight="15"/>
  <cols>
    <col min="1" max="2" width="9.140625" style="178"/>
    <col min="3" max="3" width="57" style="178" customWidth="1"/>
    <col min="4" max="4" width="15.5703125" style="181" customWidth="1"/>
    <col min="5" max="5" width="18.7109375" style="181" bestFit="1" customWidth="1"/>
    <col min="6" max="6" width="33.42578125" style="179" bestFit="1" customWidth="1"/>
    <col min="7" max="7" width="33.85546875" style="179" customWidth="1"/>
    <col min="8" max="16384" width="9.140625" style="178"/>
  </cols>
  <sheetData>
    <row r="2" spans="2:7" ht="15.75">
      <c r="B2" s="216" t="str">
        <f>'Dados Básicos'!$B$2</f>
        <v>Pregão Eletrônico nº XX/2024-DPF/FIG/PR (UG 200366)</v>
      </c>
    </row>
    <row r="3" spans="2:7" ht="15.75">
      <c r="B3" s="216" t="str">
        <f>'Dados Básicos'!$B$3</f>
        <v>Processo Administrativo nº xxxxxxxxxx</v>
      </c>
    </row>
    <row r="4" spans="2:7">
      <c r="B4" s="178" t="s">
        <v>267</v>
      </c>
    </row>
    <row r="6" spans="2:7">
      <c r="B6" s="178" t="s">
        <v>268</v>
      </c>
    </row>
    <row r="9" spans="2:7" ht="15.75" thickBot="1"/>
    <row r="10" spans="2:7" ht="54.75" thickBot="1">
      <c r="B10" s="254" t="s">
        <v>86</v>
      </c>
      <c r="C10" s="254"/>
      <c r="D10" s="215" t="s">
        <v>269</v>
      </c>
      <c r="E10" s="215" t="s">
        <v>270</v>
      </c>
      <c r="F10" s="215" t="s">
        <v>271</v>
      </c>
      <c r="G10" s="215" t="s">
        <v>272</v>
      </c>
    </row>
    <row r="11" spans="2:7" ht="16.5" thickBot="1">
      <c r="B11" s="100">
        <v>1</v>
      </c>
      <c r="C11" s="206" t="s">
        <v>88</v>
      </c>
      <c r="D11" s="209"/>
      <c r="E11" s="209"/>
      <c r="F11" s="214"/>
      <c r="G11" s="214"/>
    </row>
    <row r="12" spans="2:7" ht="16.5" thickBot="1">
      <c r="B12" s="102" t="s">
        <v>90</v>
      </c>
      <c r="C12" s="98" t="s">
        <v>91</v>
      </c>
      <c r="D12" s="213"/>
      <c r="E12" s="183"/>
      <c r="F12" s="180"/>
      <c r="G12" s="180"/>
    </row>
    <row r="13" spans="2:7" ht="16.5" thickBot="1">
      <c r="B13" s="102" t="s">
        <v>93</v>
      </c>
      <c r="C13" s="104" t="s">
        <v>94</v>
      </c>
      <c r="D13" s="213"/>
      <c r="E13" s="183"/>
      <c r="F13" s="180"/>
      <c r="G13" s="180"/>
    </row>
    <row r="14" spans="2:7" ht="16.5" thickBot="1">
      <c r="B14" s="102" t="s">
        <v>95</v>
      </c>
      <c r="C14" s="98" t="s">
        <v>96</v>
      </c>
      <c r="D14" s="213"/>
      <c r="E14" s="183"/>
      <c r="F14" s="180"/>
      <c r="G14" s="180"/>
    </row>
    <row r="15" spans="2:7" ht="16.5" thickBot="1">
      <c r="B15" s="102" t="s">
        <v>97</v>
      </c>
      <c r="C15" s="105" t="s">
        <v>273</v>
      </c>
      <c r="D15" s="213"/>
      <c r="E15" s="183"/>
      <c r="F15" s="180"/>
      <c r="G15" s="180"/>
    </row>
    <row r="16" spans="2:7" ht="16.5" thickBot="1">
      <c r="B16" s="102" t="s">
        <v>99</v>
      </c>
      <c r="C16" s="105" t="s">
        <v>100</v>
      </c>
      <c r="D16" s="213"/>
      <c r="E16" s="183"/>
      <c r="F16" s="180"/>
      <c r="G16" s="180"/>
    </row>
    <row r="17" spans="2:7" ht="16.5" thickBot="1">
      <c r="B17" s="102" t="s">
        <v>101</v>
      </c>
      <c r="C17" s="104" t="s">
        <v>102</v>
      </c>
      <c r="D17" s="213"/>
      <c r="E17" s="183"/>
      <c r="F17" s="180"/>
      <c r="G17" s="180"/>
    </row>
    <row r="18" spans="2:7" ht="16.5" thickBot="1">
      <c r="B18" s="102" t="s">
        <v>103</v>
      </c>
      <c r="C18" s="104" t="s">
        <v>104</v>
      </c>
      <c r="D18" s="213"/>
      <c r="E18" s="183"/>
      <c r="F18" s="180"/>
      <c r="G18" s="180"/>
    </row>
    <row r="19" spans="2:7" ht="30" customHeight="1" thickBot="1">
      <c r="B19" s="9"/>
      <c r="C19" s="9"/>
    </row>
    <row r="20" spans="2:7" ht="39.950000000000003" customHeight="1" thickBot="1">
      <c r="B20" s="254" t="s">
        <v>107</v>
      </c>
      <c r="C20" s="254"/>
      <c r="D20" s="283" t="s">
        <v>269</v>
      </c>
      <c r="E20" s="283" t="s">
        <v>270</v>
      </c>
      <c r="F20" s="283" t="s">
        <v>271</v>
      </c>
      <c r="G20" s="283" t="s">
        <v>272</v>
      </c>
    </row>
    <row r="21" spans="2:7" ht="15.75" thickBot="1">
      <c r="B21" s="256" t="s">
        <v>111</v>
      </c>
      <c r="C21" s="256"/>
      <c r="D21" s="284"/>
      <c r="E21" s="284"/>
      <c r="F21" s="284"/>
      <c r="G21" s="284"/>
    </row>
    <row r="22" spans="2:7" ht="32.25" thickBot="1">
      <c r="B22" s="100" t="s">
        <v>113</v>
      </c>
      <c r="C22" s="100" t="s">
        <v>114</v>
      </c>
      <c r="D22" s="209"/>
      <c r="E22" s="209"/>
      <c r="F22" s="214"/>
      <c r="G22" s="214"/>
    </row>
    <row r="23" spans="2:7" ht="16.5" thickBot="1">
      <c r="B23" s="102" t="s">
        <v>90</v>
      </c>
      <c r="C23" s="98" t="s">
        <v>274</v>
      </c>
      <c r="D23" s="213"/>
      <c r="E23" s="183"/>
      <c r="F23" s="180"/>
      <c r="G23" s="180"/>
    </row>
    <row r="24" spans="2:7" ht="16.5" thickBot="1">
      <c r="B24" s="102" t="s">
        <v>93</v>
      </c>
      <c r="C24" s="98" t="s">
        <v>275</v>
      </c>
      <c r="D24" s="213"/>
      <c r="E24" s="183"/>
      <c r="F24" s="180"/>
      <c r="G24" s="180"/>
    </row>
    <row r="25" spans="2:7" ht="16.5" thickBot="1">
      <c r="B25" s="9"/>
      <c r="C25" s="9"/>
    </row>
    <row r="26" spans="2:7" ht="54.75" thickBot="1">
      <c r="B26" s="257" t="s">
        <v>119</v>
      </c>
      <c r="C26" s="257"/>
      <c r="D26" s="215" t="s">
        <v>269</v>
      </c>
      <c r="E26" s="215" t="s">
        <v>270</v>
      </c>
      <c r="F26" s="215" t="s">
        <v>271</v>
      </c>
      <c r="G26" s="215" t="s">
        <v>272</v>
      </c>
    </row>
    <row r="27" spans="2:7" ht="16.5" thickBot="1">
      <c r="B27" s="120"/>
      <c r="C27" s="120" t="s">
        <v>121</v>
      </c>
      <c r="D27" s="213"/>
      <c r="E27" s="183"/>
      <c r="F27" s="180"/>
      <c r="G27" s="180"/>
    </row>
    <row r="28" spans="2:7" ht="16.5" thickBot="1">
      <c r="B28" s="100" t="s">
        <v>122</v>
      </c>
      <c r="C28" s="206" t="s">
        <v>123</v>
      </c>
      <c r="D28" s="209"/>
      <c r="E28" s="209"/>
      <c r="F28" s="214"/>
      <c r="G28" s="214"/>
    </row>
    <row r="29" spans="2:7" ht="16.5" thickBot="1">
      <c r="B29" s="102" t="s">
        <v>90</v>
      </c>
      <c r="C29" s="98" t="s">
        <v>124</v>
      </c>
      <c r="D29" s="213"/>
      <c r="E29" s="183"/>
      <c r="F29" s="180"/>
      <c r="G29" s="180"/>
    </row>
    <row r="30" spans="2:7" ht="16.5" thickBot="1">
      <c r="B30" s="102" t="s">
        <v>93</v>
      </c>
      <c r="C30" s="98" t="s">
        <v>125</v>
      </c>
      <c r="D30" s="213"/>
      <c r="E30" s="183"/>
      <c r="F30" s="180"/>
      <c r="G30" s="180"/>
    </row>
    <row r="31" spans="2:7" ht="16.5" thickBot="1">
      <c r="B31" s="102" t="s">
        <v>95</v>
      </c>
      <c r="C31" s="129" t="s">
        <v>34</v>
      </c>
      <c r="D31" s="213"/>
      <c r="E31" s="183"/>
      <c r="F31" s="180"/>
      <c r="G31" s="180"/>
    </row>
    <row r="32" spans="2:7" ht="16.5" thickBot="1">
      <c r="B32" s="102" t="s">
        <v>97</v>
      </c>
      <c r="C32" s="98" t="s">
        <v>126</v>
      </c>
      <c r="D32" s="213"/>
      <c r="E32" s="183"/>
      <c r="F32" s="180"/>
      <c r="G32" s="180"/>
    </row>
    <row r="33" spans="2:7" ht="16.5" thickBot="1">
      <c r="B33" s="102" t="s">
        <v>99</v>
      </c>
      <c r="C33" s="98" t="s">
        <v>127</v>
      </c>
      <c r="D33" s="213"/>
      <c r="E33" s="183"/>
      <c r="F33" s="180"/>
      <c r="G33" s="180"/>
    </row>
    <row r="34" spans="2:7" ht="16.5" thickBot="1">
      <c r="B34" s="102" t="s">
        <v>101</v>
      </c>
      <c r="C34" s="98" t="s">
        <v>128</v>
      </c>
      <c r="D34" s="213"/>
      <c r="E34" s="183"/>
      <c r="F34" s="180"/>
      <c r="G34" s="180"/>
    </row>
    <row r="35" spans="2:7" ht="16.5" thickBot="1">
      <c r="B35" s="102" t="s">
        <v>103</v>
      </c>
      <c r="C35" s="98" t="s">
        <v>129</v>
      </c>
      <c r="D35" s="213"/>
      <c r="E35" s="183"/>
      <c r="F35" s="180"/>
      <c r="G35" s="180"/>
    </row>
    <row r="36" spans="2:7" ht="16.5" thickBot="1">
      <c r="B36" s="102" t="s">
        <v>130</v>
      </c>
      <c r="C36" s="98" t="s">
        <v>131</v>
      </c>
      <c r="D36" s="213"/>
      <c r="E36" s="183"/>
      <c r="F36" s="180"/>
      <c r="G36" s="180"/>
    </row>
    <row r="37" spans="2:7" ht="16.5" thickBot="1">
      <c r="B37" s="23"/>
      <c r="C37" s="23"/>
    </row>
    <row r="38" spans="2:7" ht="54.75" thickBot="1">
      <c r="B38" s="256" t="s">
        <v>142</v>
      </c>
      <c r="C38" s="256"/>
      <c r="D38" s="215" t="s">
        <v>269</v>
      </c>
      <c r="E38" s="215" t="s">
        <v>270</v>
      </c>
      <c r="F38" s="215" t="s">
        <v>271</v>
      </c>
      <c r="G38" s="215" t="s">
        <v>272</v>
      </c>
    </row>
    <row r="39" spans="2:7" ht="16.5" thickBot="1">
      <c r="B39" s="100" t="s">
        <v>144</v>
      </c>
      <c r="C39" s="206" t="s">
        <v>145</v>
      </c>
      <c r="D39" s="209"/>
      <c r="E39" s="209"/>
      <c r="F39" s="214"/>
      <c r="G39" s="214"/>
    </row>
    <row r="40" spans="2:7" ht="16.5" thickBot="1">
      <c r="B40" s="102" t="s">
        <v>90</v>
      </c>
      <c r="C40" s="98" t="s">
        <v>146</v>
      </c>
      <c r="D40" s="213"/>
      <c r="E40" s="183"/>
      <c r="F40" s="180"/>
      <c r="G40" s="180"/>
    </row>
    <row r="41" spans="2:7" ht="16.5" thickBot="1">
      <c r="B41" s="130" t="s">
        <v>93</v>
      </c>
      <c r="C41" s="105" t="s">
        <v>276</v>
      </c>
      <c r="D41" s="213"/>
      <c r="E41" s="183"/>
      <c r="F41" s="180"/>
      <c r="G41" s="180"/>
    </row>
    <row r="42" spans="2:7" ht="16.5" thickBot="1">
      <c r="B42" s="130" t="s">
        <v>95</v>
      </c>
      <c r="C42" s="105" t="s">
        <v>277</v>
      </c>
      <c r="D42" s="213"/>
      <c r="E42" s="183"/>
      <c r="F42" s="180"/>
      <c r="G42" s="180"/>
    </row>
    <row r="43" spans="2:7" ht="16.5" thickBot="1">
      <c r="B43" s="130" t="s">
        <v>97</v>
      </c>
      <c r="C43" s="105" t="s">
        <v>149</v>
      </c>
      <c r="D43" s="213"/>
      <c r="E43" s="183"/>
      <c r="F43" s="180"/>
      <c r="G43" s="180"/>
    </row>
    <row r="44" spans="2:7" ht="16.5" thickBot="1">
      <c r="B44" s="130" t="s">
        <v>99</v>
      </c>
      <c r="C44" s="105" t="s">
        <v>150</v>
      </c>
      <c r="D44" s="213"/>
      <c r="E44" s="183"/>
      <c r="F44" s="180"/>
      <c r="G44" s="180"/>
    </row>
    <row r="45" spans="2:7" ht="16.5" thickBot="1">
      <c r="B45" s="130" t="s">
        <v>101</v>
      </c>
      <c r="C45" s="105" t="s">
        <v>278</v>
      </c>
      <c r="D45" s="213"/>
      <c r="E45" s="183"/>
      <c r="F45" s="180"/>
      <c r="G45" s="180"/>
    </row>
    <row r="46" spans="2:7" ht="30" customHeight="1" thickBot="1">
      <c r="B46" s="9"/>
      <c r="C46" s="9"/>
    </row>
    <row r="47" spans="2:7" ht="54.75" thickBot="1">
      <c r="B47" s="254" t="s">
        <v>159</v>
      </c>
      <c r="C47" s="254"/>
      <c r="D47" s="215" t="s">
        <v>269</v>
      </c>
      <c r="E47" s="215" t="s">
        <v>270</v>
      </c>
      <c r="F47" s="215" t="s">
        <v>271</v>
      </c>
      <c r="G47" s="215" t="s">
        <v>272</v>
      </c>
    </row>
    <row r="48" spans="2:7" ht="33.75" customHeight="1" thickBot="1">
      <c r="B48" s="212"/>
      <c r="C48" s="212" t="s">
        <v>161</v>
      </c>
      <c r="D48" s="213"/>
      <c r="E48" s="183"/>
      <c r="F48" s="180"/>
      <c r="G48" s="180"/>
    </row>
    <row r="49" spans="2:7" ht="16.5" thickBot="1">
      <c r="B49" s="137"/>
      <c r="C49" s="137" t="s">
        <v>162</v>
      </c>
      <c r="D49" s="213"/>
      <c r="E49" s="183"/>
      <c r="F49" s="180"/>
      <c r="G49" s="180"/>
    </row>
    <row r="50" spans="2:7" ht="16.5" thickBot="1">
      <c r="B50" s="100">
        <v>3</v>
      </c>
      <c r="C50" s="206" t="s">
        <v>163</v>
      </c>
      <c r="D50" s="209"/>
      <c r="E50" s="183"/>
      <c r="F50" s="180"/>
      <c r="G50" s="180"/>
    </row>
    <row r="51" spans="2:7" ht="16.5" thickBot="1">
      <c r="B51" s="102" t="s">
        <v>90</v>
      </c>
      <c r="C51" s="138" t="s">
        <v>279</v>
      </c>
      <c r="D51" s="213"/>
      <c r="E51" s="183"/>
      <c r="F51" s="180"/>
      <c r="G51" s="180"/>
    </row>
    <row r="52" spans="2:7" ht="16.5" thickBot="1">
      <c r="B52" s="102" t="s">
        <v>93</v>
      </c>
      <c r="C52" s="139" t="s">
        <v>165</v>
      </c>
      <c r="D52" s="213"/>
      <c r="E52" s="183"/>
      <c r="F52" s="180"/>
      <c r="G52" s="180"/>
    </row>
    <row r="53" spans="2:7" ht="16.5" thickBot="1">
      <c r="B53" s="102" t="s">
        <v>95</v>
      </c>
      <c r="C53" s="139" t="s">
        <v>280</v>
      </c>
      <c r="D53" s="213"/>
      <c r="E53" s="183"/>
      <c r="F53" s="180"/>
      <c r="G53" s="180"/>
    </row>
    <row r="54" spans="2:7" ht="16.5" thickBot="1">
      <c r="B54" s="102" t="s">
        <v>97</v>
      </c>
      <c r="C54" s="139" t="s">
        <v>281</v>
      </c>
      <c r="D54" s="213"/>
      <c r="E54" s="183"/>
      <c r="F54" s="180"/>
      <c r="G54" s="180"/>
    </row>
    <row r="55" spans="2:7" ht="32.25" thickBot="1">
      <c r="B55" s="102" t="s">
        <v>99</v>
      </c>
      <c r="C55" s="139" t="s">
        <v>168</v>
      </c>
      <c r="D55" s="213"/>
      <c r="E55" s="183"/>
      <c r="F55" s="180"/>
      <c r="G55" s="180"/>
    </row>
    <row r="56" spans="2:7" ht="16.5" thickBot="1">
      <c r="B56" s="102" t="s">
        <v>101</v>
      </c>
      <c r="C56" s="139" t="s">
        <v>282</v>
      </c>
      <c r="D56" s="213"/>
      <c r="E56" s="183"/>
      <c r="F56" s="180"/>
      <c r="G56" s="180"/>
    </row>
    <row r="57" spans="2:7" ht="30" customHeight="1" thickBot="1">
      <c r="B57" s="9"/>
      <c r="C57" s="9"/>
    </row>
    <row r="58" spans="2:7" ht="39.950000000000003" customHeight="1" thickBot="1">
      <c r="B58" s="254" t="s">
        <v>174</v>
      </c>
      <c r="C58" s="254"/>
      <c r="D58" s="283" t="s">
        <v>269</v>
      </c>
      <c r="E58" s="283" t="s">
        <v>270</v>
      </c>
      <c r="F58" s="283" t="s">
        <v>271</v>
      </c>
      <c r="G58" s="283" t="s">
        <v>272</v>
      </c>
    </row>
    <row r="59" spans="2:7" ht="16.5" thickBot="1">
      <c r="B59" s="254" t="s">
        <v>177</v>
      </c>
      <c r="C59" s="254"/>
      <c r="D59" s="284"/>
      <c r="E59" s="284"/>
      <c r="F59" s="284"/>
      <c r="G59" s="284"/>
    </row>
    <row r="60" spans="2:7" ht="16.5" thickBot="1">
      <c r="B60" s="210"/>
      <c r="C60" s="210" t="s">
        <v>179</v>
      </c>
      <c r="D60" s="199"/>
    </row>
    <row r="61" spans="2:7" ht="16.5" thickBot="1">
      <c r="B61" s="100" t="s">
        <v>180</v>
      </c>
      <c r="C61" s="206" t="s">
        <v>181</v>
      </c>
      <c r="D61" s="209"/>
      <c r="E61" s="209"/>
      <c r="F61" s="214"/>
      <c r="G61" s="214"/>
    </row>
    <row r="62" spans="2:7" ht="16.5" thickBot="1">
      <c r="B62" s="102" t="s">
        <v>90</v>
      </c>
      <c r="C62" s="105" t="s">
        <v>283</v>
      </c>
      <c r="D62" s="213"/>
      <c r="E62" s="183"/>
      <c r="F62" s="180"/>
      <c r="G62" s="180"/>
    </row>
    <row r="63" spans="2:7" ht="16.5" thickBot="1">
      <c r="B63" s="102" t="s">
        <v>93</v>
      </c>
      <c r="C63" s="105" t="s">
        <v>181</v>
      </c>
      <c r="D63" s="213"/>
      <c r="E63" s="183"/>
      <c r="F63" s="180"/>
      <c r="G63" s="180"/>
    </row>
    <row r="64" spans="2:7" ht="16.5" thickBot="1">
      <c r="B64" s="102" t="s">
        <v>95</v>
      </c>
      <c r="C64" s="105" t="s">
        <v>284</v>
      </c>
      <c r="D64" s="213"/>
      <c r="E64" s="183"/>
      <c r="F64" s="180"/>
      <c r="G64" s="180"/>
    </row>
    <row r="65" spans="2:7" ht="16.5" thickBot="1">
      <c r="B65" s="102" t="s">
        <v>97</v>
      </c>
      <c r="C65" s="105" t="s">
        <v>285</v>
      </c>
      <c r="D65" s="213"/>
      <c r="E65" s="183"/>
      <c r="F65" s="180"/>
      <c r="G65" s="180"/>
    </row>
    <row r="66" spans="2:7" ht="16.5" thickBot="1">
      <c r="B66" s="102" t="s">
        <v>99</v>
      </c>
      <c r="C66" s="105" t="s">
        <v>286</v>
      </c>
      <c r="D66" s="213"/>
      <c r="E66" s="183"/>
      <c r="F66" s="180"/>
      <c r="G66" s="180"/>
    </row>
    <row r="67" spans="2:7" ht="16.5" thickBot="1">
      <c r="B67" s="102" t="s">
        <v>101</v>
      </c>
      <c r="C67" s="105" t="s">
        <v>287</v>
      </c>
      <c r="D67" s="213"/>
      <c r="E67" s="183"/>
      <c r="F67" s="180"/>
      <c r="G67" s="180"/>
    </row>
    <row r="68" spans="2:7" ht="16.5" thickBot="1">
      <c r="B68" s="102" t="s">
        <v>103</v>
      </c>
      <c r="C68" s="98" t="s">
        <v>104</v>
      </c>
      <c r="D68" s="213"/>
      <c r="E68" s="183"/>
      <c r="F68" s="180"/>
      <c r="G68" s="180"/>
    </row>
    <row r="69" spans="2:7" ht="15.75" thickBot="1">
      <c r="B69" s="7"/>
      <c r="C69" s="7"/>
    </row>
    <row r="70" spans="2:7" ht="54.75" thickBot="1">
      <c r="B70" s="256" t="s">
        <v>194</v>
      </c>
      <c r="C70" s="256"/>
      <c r="D70" s="215" t="s">
        <v>269</v>
      </c>
      <c r="E70" s="215" t="s">
        <v>270</v>
      </c>
      <c r="F70" s="215" t="s">
        <v>271</v>
      </c>
      <c r="G70" s="215" t="s">
        <v>272</v>
      </c>
    </row>
    <row r="71" spans="2:7" ht="15.75" thickBot="1">
      <c r="B71" s="149"/>
      <c r="C71" s="149" t="s">
        <v>196</v>
      </c>
      <c r="D71" s="213"/>
      <c r="E71" s="183"/>
      <c r="F71" s="180"/>
      <c r="G71" s="180"/>
    </row>
    <row r="72" spans="2:7" ht="15.75" thickBot="1">
      <c r="B72" s="150" t="s">
        <v>197</v>
      </c>
      <c r="C72" s="207" t="s">
        <v>198</v>
      </c>
      <c r="D72" s="209"/>
      <c r="E72" s="209"/>
      <c r="F72" s="214"/>
      <c r="G72" s="214"/>
    </row>
    <row r="73" spans="2:7" ht="30.75" thickBot="1">
      <c r="B73" s="151" t="s">
        <v>90</v>
      </c>
      <c r="C73" s="152" t="s">
        <v>288</v>
      </c>
      <c r="D73" s="213"/>
      <c r="E73" s="183"/>
      <c r="F73" s="180"/>
      <c r="G73" s="180"/>
    </row>
    <row r="74" spans="2:7" ht="30" customHeight="1" thickBot="1">
      <c r="B74" s="9"/>
      <c r="C74" s="9"/>
    </row>
    <row r="75" spans="2:7" ht="54.75" thickBot="1">
      <c r="B75" s="254" t="s">
        <v>207</v>
      </c>
      <c r="C75" s="254"/>
      <c r="D75" s="215" t="s">
        <v>269</v>
      </c>
      <c r="E75" s="215" t="s">
        <v>270</v>
      </c>
      <c r="F75" s="215" t="s">
        <v>271</v>
      </c>
      <c r="G75" s="215" t="s">
        <v>272</v>
      </c>
    </row>
    <row r="76" spans="2:7" ht="16.5" thickBot="1">
      <c r="B76" s="100">
        <v>5</v>
      </c>
      <c r="C76" s="206" t="s">
        <v>209</v>
      </c>
      <c r="D76" s="209"/>
      <c r="E76" s="209"/>
      <c r="F76" s="214"/>
      <c r="G76" s="214"/>
    </row>
    <row r="77" spans="2:7" ht="16.5" thickBot="1">
      <c r="B77" s="130" t="s">
        <v>90</v>
      </c>
      <c r="C77" s="105" t="s">
        <v>210</v>
      </c>
      <c r="D77" s="213"/>
      <c r="E77" s="183"/>
      <c r="F77" s="180"/>
      <c r="G77" s="180"/>
    </row>
    <row r="78" spans="2:7" ht="16.5" thickBot="1">
      <c r="B78" s="130" t="s">
        <v>93</v>
      </c>
      <c r="C78" s="105" t="s">
        <v>211</v>
      </c>
      <c r="D78" s="213"/>
      <c r="E78" s="183"/>
      <c r="F78" s="180"/>
      <c r="G78" s="180"/>
    </row>
    <row r="79" spans="2:7" ht="16.5" thickBot="1">
      <c r="B79" s="130" t="s">
        <v>95</v>
      </c>
      <c r="C79" s="105" t="s">
        <v>212</v>
      </c>
      <c r="D79" s="213"/>
      <c r="E79" s="183"/>
      <c r="F79" s="180"/>
      <c r="G79" s="180"/>
    </row>
    <row r="80" spans="2:7" ht="16.5" thickBot="1">
      <c r="B80" s="208" t="s">
        <v>97</v>
      </c>
      <c r="C80" s="104" t="s">
        <v>104</v>
      </c>
      <c r="D80" s="213"/>
      <c r="E80" s="183"/>
      <c r="F80" s="180"/>
      <c r="G80" s="180"/>
    </row>
    <row r="81" spans="2:7" ht="30" customHeight="1" thickBot="1">
      <c r="B81" s="9"/>
      <c r="C81" s="9"/>
    </row>
    <row r="82" spans="2:7" ht="54.75" thickBot="1">
      <c r="B82" s="254" t="s">
        <v>214</v>
      </c>
      <c r="C82" s="254"/>
      <c r="D82" s="215" t="s">
        <v>269</v>
      </c>
      <c r="E82" s="215" t="s">
        <v>270</v>
      </c>
      <c r="F82" s="215" t="s">
        <v>271</v>
      </c>
      <c r="G82" s="215" t="s">
        <v>272</v>
      </c>
    </row>
    <row r="83" spans="2:7" ht="31.5" thickBot="1">
      <c r="B83" s="166"/>
      <c r="C83" s="99" t="s">
        <v>216</v>
      </c>
      <c r="D83" s="213"/>
      <c r="E83" s="183"/>
      <c r="F83" s="180"/>
      <c r="G83" s="180"/>
    </row>
    <row r="84" spans="2:7" ht="16.5" thickBot="1">
      <c r="B84" s="166"/>
      <c r="C84" s="99" t="s">
        <v>217</v>
      </c>
      <c r="D84" s="213"/>
      <c r="E84" s="183"/>
      <c r="F84" s="180"/>
      <c r="G84" s="180"/>
    </row>
    <row r="85" spans="2:7" ht="29.25" thickBot="1">
      <c r="B85" s="166"/>
      <c r="C85" s="99" t="s">
        <v>218</v>
      </c>
      <c r="D85" s="213"/>
      <c r="E85" s="183"/>
      <c r="F85" s="180"/>
      <c r="G85" s="180"/>
    </row>
    <row r="86" spans="2:7" ht="16.5" thickBot="1">
      <c r="B86" s="100">
        <v>6</v>
      </c>
      <c r="C86" s="206" t="s">
        <v>219</v>
      </c>
      <c r="D86" s="209"/>
      <c r="E86" s="209"/>
      <c r="F86" s="214"/>
      <c r="G86" s="214"/>
    </row>
    <row r="87" spans="2:7" ht="16.5" thickBot="1">
      <c r="B87" s="102" t="s">
        <v>90</v>
      </c>
      <c r="C87" s="105" t="s">
        <v>220</v>
      </c>
      <c r="D87" s="213"/>
      <c r="E87" s="183"/>
      <c r="F87" s="180"/>
      <c r="G87" s="180"/>
    </row>
    <row r="88" spans="2:7" ht="16.5" thickBot="1">
      <c r="B88" s="102" t="s">
        <v>93</v>
      </c>
      <c r="C88" s="105" t="s">
        <v>221</v>
      </c>
      <c r="D88" s="213"/>
      <c r="E88" s="183"/>
      <c r="F88" s="180"/>
      <c r="G88" s="180"/>
    </row>
    <row r="89" spans="2:7" ht="16.5" thickBot="1">
      <c r="B89" s="102" t="s">
        <v>95</v>
      </c>
      <c r="C89" s="98" t="s">
        <v>222</v>
      </c>
      <c r="D89" s="213"/>
      <c r="E89" s="183"/>
      <c r="F89" s="180"/>
      <c r="G89" s="180"/>
    </row>
    <row r="90" spans="2:7" ht="16.5" thickBot="1">
      <c r="B90" s="102"/>
      <c r="C90" s="98" t="s">
        <v>223</v>
      </c>
      <c r="D90" s="213"/>
      <c r="E90" s="183"/>
      <c r="F90" s="180"/>
      <c r="G90" s="180"/>
    </row>
    <row r="91" spans="2:7" ht="16.5" thickBot="1">
      <c r="B91" s="102"/>
      <c r="C91" s="98" t="s">
        <v>224</v>
      </c>
      <c r="D91" s="213"/>
      <c r="E91" s="183"/>
      <c r="F91" s="180"/>
      <c r="G91" s="180"/>
    </row>
    <row r="92" spans="2:7" ht="16.5" thickBot="1">
      <c r="B92" s="102"/>
      <c r="C92" s="98" t="s">
        <v>225</v>
      </c>
      <c r="D92" s="213"/>
      <c r="E92" s="183"/>
      <c r="F92" s="180"/>
      <c r="G92" s="180"/>
    </row>
    <row r="93" spans="2:7" ht="16.5" thickBot="1">
      <c r="B93" s="102"/>
      <c r="C93" s="98" t="s">
        <v>226</v>
      </c>
      <c r="D93" s="213"/>
      <c r="E93" s="183"/>
      <c r="F93" s="180"/>
      <c r="G93" s="180"/>
    </row>
    <row r="94" spans="2:7" ht="16.5" thickBot="1">
      <c r="B94" s="102"/>
      <c r="C94" s="98" t="s">
        <v>289</v>
      </c>
      <c r="D94" s="213"/>
      <c r="E94" s="183"/>
      <c r="F94" s="180"/>
      <c r="G94" s="180"/>
    </row>
    <row r="95" spans="2:7" ht="30" customHeight="1" thickBot="1">
      <c r="B95" s="9"/>
      <c r="C95" s="9"/>
    </row>
    <row r="96" spans="2:7" ht="54.75" thickBot="1">
      <c r="B96" s="254" t="s">
        <v>239</v>
      </c>
      <c r="C96" s="254"/>
      <c r="D96" s="215" t="s">
        <v>269</v>
      </c>
      <c r="E96" s="215" t="s">
        <v>270</v>
      </c>
      <c r="F96" s="215" t="s">
        <v>271</v>
      </c>
      <c r="G96" s="215" t="s">
        <v>272</v>
      </c>
    </row>
    <row r="97" spans="2:7" ht="16.5" thickBot="1">
      <c r="B97" s="208" t="s">
        <v>90</v>
      </c>
      <c r="C97" s="98" t="s">
        <v>240</v>
      </c>
      <c r="D97" s="213"/>
      <c r="E97" s="183"/>
      <c r="F97" s="180"/>
      <c r="G97" s="180"/>
    </row>
    <row r="98" spans="2:7" ht="16.5" thickBot="1">
      <c r="B98" s="208" t="s">
        <v>93</v>
      </c>
      <c r="C98" s="98" t="s">
        <v>241</v>
      </c>
      <c r="D98" s="213"/>
      <c r="E98" s="183"/>
      <c r="F98" s="180"/>
      <c r="G98" s="180"/>
    </row>
    <row r="99" spans="2:7" ht="32.25" thickBot="1">
      <c r="B99" s="208" t="s">
        <v>95</v>
      </c>
      <c r="C99" s="98" t="s">
        <v>242</v>
      </c>
      <c r="D99" s="213"/>
      <c r="E99" s="183"/>
      <c r="F99" s="180"/>
      <c r="G99" s="180"/>
    </row>
    <row r="100" spans="2:7" ht="32.25" thickBot="1">
      <c r="B100" s="208" t="s">
        <v>97</v>
      </c>
      <c r="C100" s="98" t="s">
        <v>243</v>
      </c>
      <c r="D100" s="213"/>
      <c r="E100" s="183"/>
      <c r="F100" s="180"/>
      <c r="G100" s="180"/>
    </row>
    <row r="101" spans="2:7" ht="30" customHeight="1" thickBot="1"/>
    <row r="102" spans="2:7" ht="54.75" thickBot="1">
      <c r="B102" s="285" t="s">
        <v>290</v>
      </c>
      <c r="C102" s="285"/>
      <c r="D102" s="215" t="s">
        <v>269</v>
      </c>
      <c r="E102" s="215" t="s">
        <v>270</v>
      </c>
      <c r="F102" s="215" t="s">
        <v>271</v>
      </c>
      <c r="G102" s="215" t="s">
        <v>272</v>
      </c>
    </row>
    <row r="103" spans="2:7" ht="16.5" thickBot="1">
      <c r="B103" s="208">
        <v>1</v>
      </c>
      <c r="C103" s="98"/>
      <c r="D103" s="213"/>
      <c r="E103" s="183"/>
      <c r="F103" s="180"/>
      <c r="G103" s="180"/>
    </row>
    <row r="104" spans="2:7" ht="16.5" thickBot="1">
      <c r="B104" s="208">
        <v>2</v>
      </c>
      <c r="C104" s="98"/>
      <c r="D104" s="213"/>
      <c r="E104" s="183"/>
      <c r="F104" s="180"/>
      <c r="G104" s="180"/>
    </row>
    <row r="105" spans="2:7" ht="16.5" thickBot="1">
      <c r="B105" s="208">
        <v>3</v>
      </c>
      <c r="C105" s="98"/>
      <c r="D105" s="213"/>
      <c r="E105" s="183"/>
      <c r="F105" s="180"/>
      <c r="G105" s="180"/>
    </row>
    <row r="106" spans="2:7" ht="16.5" thickBot="1">
      <c r="B106" s="208">
        <v>4</v>
      </c>
      <c r="C106" s="98"/>
      <c r="D106" s="213"/>
      <c r="E106" s="183"/>
      <c r="F106" s="180"/>
      <c r="G106" s="180"/>
    </row>
    <row r="107" spans="2:7" ht="16.5" thickBot="1">
      <c r="B107" s="208">
        <v>5</v>
      </c>
      <c r="C107" s="98"/>
      <c r="D107" s="213"/>
      <c r="E107" s="183"/>
      <c r="F107" s="180"/>
      <c r="G107" s="180"/>
    </row>
    <row r="108" spans="2:7" ht="30" customHeight="1" thickBot="1"/>
    <row r="109" spans="2:7" ht="54.75" thickBot="1">
      <c r="B109" s="285" t="s">
        <v>291</v>
      </c>
      <c r="C109" s="254"/>
      <c r="D109" s="215" t="s">
        <v>269</v>
      </c>
      <c r="E109" s="215" t="s">
        <v>270</v>
      </c>
      <c r="F109" s="215" t="s">
        <v>271</v>
      </c>
      <c r="G109" s="215" t="s">
        <v>272</v>
      </c>
    </row>
    <row r="110" spans="2:7" ht="16.5" thickBot="1">
      <c r="B110" s="208">
        <v>1</v>
      </c>
      <c r="C110" s="98"/>
      <c r="D110" s="213"/>
      <c r="E110" s="183"/>
      <c r="F110" s="180"/>
      <c r="G110" s="180"/>
    </row>
    <row r="111" spans="2:7" ht="16.5" thickBot="1">
      <c r="B111" s="208">
        <v>2</v>
      </c>
      <c r="D111" s="213"/>
      <c r="E111" s="183"/>
      <c r="F111" s="180"/>
      <c r="G111" s="180"/>
    </row>
    <row r="112" spans="2:7" ht="16.5" thickBot="1">
      <c r="B112" s="208">
        <v>3</v>
      </c>
      <c r="C112" s="98"/>
      <c r="D112" s="213"/>
      <c r="E112" s="183"/>
      <c r="F112" s="180"/>
      <c r="G112" s="180"/>
    </row>
    <row r="113" spans="2:7" ht="16.5" thickBot="1">
      <c r="B113" s="208">
        <v>4</v>
      </c>
      <c r="C113" s="98"/>
      <c r="D113" s="213"/>
      <c r="E113" s="183"/>
      <c r="F113" s="180"/>
      <c r="G113" s="180"/>
    </row>
    <row r="114" spans="2:7" ht="16.5" thickBot="1">
      <c r="B114" s="208">
        <v>5</v>
      </c>
      <c r="C114" s="98"/>
      <c r="D114" s="213"/>
      <c r="E114" s="183"/>
      <c r="F114" s="180"/>
      <c r="G114" s="180"/>
    </row>
  </sheetData>
  <mergeCells count="22">
    <mergeCell ref="B109:C109"/>
    <mergeCell ref="B58:C58"/>
    <mergeCell ref="B59:C59"/>
    <mergeCell ref="B70:C70"/>
    <mergeCell ref="B38:C38"/>
    <mergeCell ref="B47:C47"/>
    <mergeCell ref="B102:C102"/>
    <mergeCell ref="B96:C96"/>
    <mergeCell ref="B75:C75"/>
    <mergeCell ref="B82:C82"/>
    <mergeCell ref="B10:C10"/>
    <mergeCell ref="B20:C20"/>
    <mergeCell ref="B21:C21"/>
    <mergeCell ref="B26:C26"/>
    <mergeCell ref="G20:G21"/>
    <mergeCell ref="D58:D59"/>
    <mergeCell ref="E58:E59"/>
    <mergeCell ref="F58:F59"/>
    <mergeCell ref="G58:G59"/>
    <mergeCell ref="D20:D21"/>
    <mergeCell ref="E20:E21"/>
    <mergeCell ref="F20:F21"/>
  </mergeCells>
  <conditionalFormatting sqref="D11:D19 D22:D25 D27:D37 D39:D46 D48:D57 D60:D69 D71:D74 D76:D81 D83:D95 D97:D101 D103:D108 D110:D1048576">
    <cfRule type="cellIs" dxfId="4" priority="8" operator="equal">
      <formula>"SIM"</formula>
    </cfRule>
  </conditionalFormatting>
  <conditionalFormatting sqref="D12:D19 D22:D25 D27:D37 D39:D46 D48:D57 D60:D69 D71:D74 D76:D81 D83:D95 D97:D101 D103:D108 D110:D1048576">
    <cfRule type="cellIs" dxfId="3" priority="6" operator="equal">
      <formula>"NÃO"</formula>
    </cfRule>
  </conditionalFormatting>
  <conditionalFormatting sqref="E12:G19 E22:G25 E27:G37 E39:G46 E48:G57 E60:G69 E71:G74 E76:G81 E83:G95 E97:G100">
    <cfRule type="expression" dxfId="2" priority="5">
      <formula>$D12="SIM"</formula>
    </cfRule>
  </conditionalFormatting>
  <conditionalFormatting sqref="E103:G107">
    <cfRule type="expression" dxfId="1" priority="2">
      <formula>$D103="SIM"</formula>
    </cfRule>
  </conditionalFormatting>
  <conditionalFormatting sqref="E110:G114">
    <cfRule type="expression" dxfId="0" priority="1">
      <formula>$D110="SIM"</formula>
    </cfRule>
  </conditionalFormatting>
  <dataValidations count="2">
    <dataValidation type="list" allowBlank="1" showInputMessage="1" showErrorMessage="1" error="ATENÇÃO: Escolha apenas uma das opções disponíveis para a célula." sqref="E87:E95 E12:E19 E23:E25 E27 E29:E37 E40:E46 E48:E49 E51:E57 E60 E62:E69 E71 E73:E74 E77:E81 E83:E85 E97:E101 E103:E108 E110:E1048576" xr:uid="{5EE2CDFA-D4D0-4B61-A6CB-FCF56C3CA4B7}">
      <formula1>"Memória de Cálculo,Base de Cálculo,Fórmula da Planilha,Outros"</formula1>
    </dataValidation>
    <dataValidation type="list" allowBlank="1" showInputMessage="1" showErrorMessage="1" error="ATENÇÃO: Escolha apenas uma das opções disponíveis para a célula." sqref="D87:D95 D12:D19 D23:D25 D27 D29:D37 D40:D46 D48:D49 D51:D57 D60 D62:D69 D71 D73:D74 D77:D81 D83:D85 D97:D101 D103:D108 D110:D1048576" xr:uid="{43AA0ACF-D529-4DFE-B08E-82659D22D347}">
      <formula1>"SIM,NÃO"</formula1>
    </dataValidation>
  </dataValidation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Dados Básicos</vt:lpstr>
      <vt:lpstr>MÃO DE OBRA</vt:lpstr>
      <vt:lpstr>Proposta Global</vt:lpstr>
      <vt:lpstr>Alterações da licitante</vt:lpstr>
      <vt:lpstr>'Alterações da licitante'!Area_de_impressao</vt:lpstr>
      <vt:lpstr>'Dados Básicos'!Area_de_impressao</vt:lpstr>
      <vt:lpstr>'MÃO DE OBRA'!Area_de_impressao</vt:lpstr>
      <vt:lpstr>'Proposta Global'!Area_de_impressao</vt:lpstr>
      <vt:lpstr>'MÃO DE OBRA'!Titulos_de_impressao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Celio Santana Lisboa</dc:creator>
  <cp:keywords/>
  <dc:description/>
  <cp:lastModifiedBy>Vicente Orlindo de Oliveira</cp:lastModifiedBy>
  <cp:revision/>
  <dcterms:created xsi:type="dcterms:W3CDTF">2015-06-05T18:19:34Z</dcterms:created>
  <dcterms:modified xsi:type="dcterms:W3CDTF">2025-02-18T13:07:12Z</dcterms:modified>
  <cp:category/>
  <cp:contentStatus/>
</cp:coreProperties>
</file>